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iizaka1\Desktop\"/>
    </mc:Choice>
  </mc:AlternateContent>
  <xr:revisionPtr revIDLastSave="0" documentId="8_{CF205415-DFF8-435F-889E-3907C83129AC}" xr6:coauthVersionLast="47" xr6:coauthVersionMax="47" xr10:uidLastSave="{00000000-0000-0000-0000-000000000000}"/>
  <bookViews>
    <workbookView xWindow="-120" yWindow="-120" windowWidth="29040" windowHeight="15840" activeTab="1" xr2:uid="{00000000-000D-0000-FFFF-FFFF00000000}"/>
  </bookViews>
  <sheets>
    <sheet name="入力前に必ずお読みください" sheetId="3" r:id="rId1"/>
    <sheet name="営カレ" sheetId="2" r:id="rId2"/>
    <sheet name="売上状況" sheetId="1" r:id="rId3"/>
  </sheets>
  <definedNames>
    <definedName name="_xlnm.Print_Area" localSheetId="1">営カレ!$A$1:$K$31</definedName>
    <definedName name="_xlnm.Print_Area" localSheetId="2">売上状況!$A$1:$M$61</definedName>
    <definedName name="アH31R3A">売上状況!$H$12</definedName>
    <definedName name="アH31R3B">売上状況!$H$13</definedName>
    <definedName name="アR2A">売上状況!$H$20</definedName>
    <definedName name="アR2B">売上状況!$H$21</definedName>
    <definedName name="イH31R3A">売上状況!$H$30</definedName>
    <definedName name="イH31R3B">売上状況!$H$31</definedName>
    <definedName name="イR2A">売上状況!$H$40</definedName>
    <definedName name="イR2B">売上状況!$H$41</definedName>
    <definedName name="ウA">売上状況!$H$49</definedName>
    <definedName name="ウB">売上状況!$H$50</definedName>
    <definedName name="エA">売上状況!$H$60</definedName>
    <definedName name="エB">売上状況!$H$61</definedName>
    <definedName name="認定店" localSheetId="1">営カレ!$U$12:$U$13</definedName>
    <definedName name="非認定店" localSheetId="1">営カレ!$W$12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5" i="1" l="1"/>
  <c r="H17" i="1"/>
  <c r="H9" i="1"/>
  <c r="H25" i="1"/>
  <c r="H35" i="1"/>
  <c r="C26" i="2" l="1"/>
  <c r="B4" i="1"/>
  <c r="B3" i="1" l="1"/>
  <c r="D26" i="2" l="1"/>
  <c r="H27" i="1"/>
  <c r="H28" i="1" s="1"/>
  <c r="N4" i="1" l="1"/>
  <c r="L27" i="2" l="1"/>
  <c r="H39" i="1" l="1"/>
  <c r="H29" i="1"/>
  <c r="H30" i="1" s="1"/>
  <c r="H31" i="1" l="1"/>
  <c r="N15" i="2" l="1"/>
  <c r="N16" i="2"/>
  <c r="N17" i="2"/>
  <c r="N18" i="2"/>
  <c r="N19" i="2"/>
  <c r="N20" i="2"/>
  <c r="N21" i="2"/>
  <c r="N22" i="2"/>
  <c r="N23" i="2"/>
  <c r="N24" i="2"/>
  <c r="N25" i="2"/>
  <c r="N14" i="2"/>
  <c r="N13" i="2"/>
  <c r="O14" i="2" l="1"/>
  <c r="O15" i="2"/>
  <c r="O16" i="2"/>
  <c r="O17" i="2"/>
  <c r="O18" i="2"/>
  <c r="O19" i="2"/>
  <c r="O20" i="2"/>
  <c r="O21" i="2" s="1"/>
  <c r="O22" i="2" s="1"/>
  <c r="O23" i="2"/>
  <c r="O24" i="2" s="1"/>
  <c r="O25" i="2"/>
  <c r="O13" i="2"/>
  <c r="L3" i="2" l="1"/>
  <c r="M25" i="2" l="1"/>
  <c r="L25" i="2"/>
  <c r="B25" i="2"/>
  <c r="M24" i="2"/>
  <c r="L24" i="2"/>
  <c r="B24" i="2"/>
  <c r="M23" i="2"/>
  <c r="L23" i="2"/>
  <c r="B23" i="2"/>
  <c r="M22" i="2"/>
  <c r="L22" i="2"/>
  <c r="B22" i="2"/>
  <c r="M21" i="2"/>
  <c r="L21" i="2"/>
  <c r="B21" i="2"/>
  <c r="M20" i="2"/>
  <c r="L20" i="2"/>
  <c r="B20" i="2"/>
  <c r="M19" i="2"/>
  <c r="L19" i="2"/>
  <c r="B19" i="2"/>
  <c r="M18" i="2"/>
  <c r="L18" i="2"/>
  <c r="B18" i="2"/>
  <c r="M17" i="2"/>
  <c r="L17" i="2"/>
  <c r="B17" i="2"/>
  <c r="M16" i="2"/>
  <c r="L16" i="2"/>
  <c r="B16" i="2"/>
  <c r="M15" i="2"/>
  <c r="L15" i="2"/>
  <c r="B15" i="2"/>
  <c r="M14" i="2"/>
  <c r="L14" i="2"/>
  <c r="B14" i="2"/>
  <c r="M13" i="2"/>
  <c r="L13" i="2"/>
  <c r="B13" i="2"/>
  <c r="N12" i="2"/>
  <c r="O12" i="2" s="1"/>
  <c r="M12" i="2"/>
  <c r="L12" i="2"/>
  <c r="B12" i="2"/>
  <c r="M3" i="2"/>
  <c r="H54" i="1"/>
  <c r="H55" i="1" s="1"/>
  <c r="H59" i="1" s="1"/>
  <c r="H46" i="1"/>
  <c r="H13" i="1"/>
  <c r="K19" i="1"/>
  <c r="H20" i="1" l="1"/>
  <c r="H21" i="1"/>
  <c r="H50" i="1"/>
  <c r="H49" i="1"/>
  <c r="L26" i="2"/>
  <c r="E12" i="2" s="1"/>
  <c r="H12" i="1"/>
  <c r="H11" i="1"/>
  <c r="H10" i="1"/>
  <c r="H37" i="1"/>
  <c r="H19" i="1"/>
  <c r="H18" i="1"/>
  <c r="C6" i="2"/>
  <c r="C7" i="2"/>
  <c r="E22" i="2" l="1"/>
  <c r="E21" i="2"/>
  <c r="H48" i="1"/>
  <c r="H47" i="1"/>
  <c r="H57" i="1"/>
  <c r="H58" i="1" s="1"/>
  <c r="H38" i="1"/>
  <c r="H40" i="1" s="1"/>
  <c r="E20" i="2"/>
  <c r="E19" i="2"/>
  <c r="E18" i="2"/>
  <c r="E17" i="2"/>
  <c r="E16" i="2"/>
  <c r="E15" i="2"/>
  <c r="E14" i="2"/>
  <c r="E13" i="2"/>
  <c r="E23" i="2"/>
  <c r="E24" i="2"/>
  <c r="E25" i="2"/>
  <c r="H61" i="1" l="1"/>
  <c r="H60" i="1"/>
  <c r="H41" i="1"/>
  <c r="P12" i="2" l="1"/>
  <c r="P13" i="2"/>
  <c r="P14" i="2"/>
  <c r="P15" i="2"/>
  <c r="P17" i="2"/>
  <c r="P16" i="2"/>
  <c r="P18" i="2"/>
  <c r="P19" i="2"/>
  <c r="P20" i="2"/>
  <c r="P22" i="2"/>
  <c r="P25" i="2"/>
  <c r="P21" i="2"/>
  <c r="P23" i="2"/>
  <c r="P24" i="2"/>
  <c r="G7" i="2" l="1"/>
  <c r="G6" i="2"/>
  <c r="E8" i="2" l="1"/>
</calcChain>
</file>

<file path=xl/sharedStrings.xml><?xml version="1.0" encoding="utf-8"?>
<sst xmlns="http://schemas.openxmlformats.org/spreadsheetml/2006/main" count="241" uniqueCount="144">
  <si>
    <t>店舗名</t>
    <rPh sb="0" eb="3">
      <t>テンポメイ</t>
    </rPh>
    <phoneticPr fontId="3"/>
  </si>
  <si>
    <t>申請方式</t>
    <rPh sb="0" eb="4">
      <t>シンセイホウシキ</t>
    </rPh>
    <phoneticPr fontId="3"/>
  </si>
  <si>
    <t>令和２年２月　対象店舗全体の売上高</t>
    <rPh sb="7" eb="9">
      <t>タイショウ</t>
    </rPh>
    <rPh sb="9" eb="11">
      <t>テンポ</t>
    </rPh>
    <rPh sb="11" eb="13">
      <t>ゼンタイ</t>
    </rPh>
    <rPh sb="14" eb="16">
      <t>ウリアゲ</t>
    </rPh>
    <rPh sb="16" eb="17">
      <t>ダカ</t>
    </rPh>
    <phoneticPr fontId="3"/>
  </si>
  <si>
    <t>円</t>
    <rPh sb="0" eb="1">
      <t>エン</t>
    </rPh>
    <phoneticPr fontId="3"/>
  </si>
  <si>
    <r>
      <t>令和２年２月　対象店舗の飲食部門売上高</t>
    </r>
    <r>
      <rPr>
        <sz val="10"/>
        <color rgb="FFFF0000"/>
        <rFont val="ＭＳ Ｐゴシック"/>
        <family val="3"/>
        <charset val="128"/>
        <scheme val="minor"/>
      </rPr>
      <t>（テイクアウト除く）</t>
    </r>
    <rPh sb="7" eb="9">
      <t>タイショウ</t>
    </rPh>
    <rPh sb="9" eb="11">
      <t>テンポ</t>
    </rPh>
    <rPh sb="12" eb="14">
      <t>インショク</t>
    </rPh>
    <rPh sb="14" eb="16">
      <t>ブモン</t>
    </rPh>
    <rPh sb="16" eb="18">
      <t>ウリアゲ</t>
    </rPh>
    <rPh sb="18" eb="19">
      <t>ダカ</t>
    </rPh>
    <rPh sb="26" eb="27">
      <t>ノゾ</t>
    </rPh>
    <phoneticPr fontId="3"/>
  </si>
  <si>
    <t>1日当たりの売上高</t>
    <rPh sb="1" eb="2">
      <t>ニチ</t>
    </rPh>
    <rPh sb="2" eb="3">
      <t>ア</t>
    </rPh>
    <rPh sb="6" eb="8">
      <t>ウリアゲ</t>
    </rPh>
    <rPh sb="8" eb="9">
      <t>ダカ</t>
    </rPh>
    <phoneticPr fontId="3"/>
  </si>
  <si>
    <t>１日当たりの売上高×０．３</t>
    <rPh sb="1" eb="2">
      <t>ニチ</t>
    </rPh>
    <rPh sb="2" eb="3">
      <t>ア</t>
    </rPh>
    <rPh sb="6" eb="8">
      <t>ウリアゲ</t>
    </rPh>
    <rPh sb="8" eb="9">
      <t>ダカ</t>
    </rPh>
    <phoneticPr fontId="3"/>
  </si>
  <si>
    <t>１日当たりの売上高×０．４</t>
    <rPh sb="1" eb="2">
      <t>ニチ</t>
    </rPh>
    <rPh sb="2" eb="3">
      <t>ア</t>
    </rPh>
    <rPh sb="6" eb="8">
      <t>ウリアゲ</t>
    </rPh>
    <rPh sb="8" eb="9">
      <t>ダカ</t>
    </rPh>
    <phoneticPr fontId="3"/>
  </si>
  <si>
    <t>交付単価</t>
    <rPh sb="0" eb="4">
      <t>コウフタンカ</t>
    </rPh>
    <phoneticPr fontId="3"/>
  </si>
  <si>
    <t>Ａ方式</t>
    <rPh sb="1" eb="3">
      <t>ホウシキ</t>
    </rPh>
    <phoneticPr fontId="3"/>
  </si>
  <si>
    <t>・・・①</t>
    <phoneticPr fontId="3"/>
  </si>
  <si>
    <t>Ｂ方式</t>
    <rPh sb="1" eb="3">
      <t>ホウシキ</t>
    </rPh>
    <phoneticPr fontId="3"/>
  </si>
  <si>
    <t>・・・②</t>
    <phoneticPr fontId="3"/>
  </si>
  <si>
    <t>1日当たりの売上高×０．３</t>
    <rPh sb="1" eb="2">
      <t>ニチ</t>
    </rPh>
    <rPh sb="2" eb="3">
      <t>ア</t>
    </rPh>
    <rPh sb="6" eb="8">
      <t>ウリアゲ</t>
    </rPh>
    <rPh sb="8" eb="9">
      <t>ダカ</t>
    </rPh>
    <phoneticPr fontId="3"/>
  </si>
  <si>
    <t>1日当たりの売上高×０．４</t>
    <rPh sb="1" eb="2">
      <t>ニチ</t>
    </rPh>
    <rPh sb="2" eb="3">
      <t>ア</t>
    </rPh>
    <rPh sb="6" eb="8">
      <t>ウリアゲ</t>
    </rPh>
    <rPh sb="8" eb="9">
      <t>ダカ</t>
    </rPh>
    <phoneticPr fontId="3"/>
  </si>
  <si>
    <t>令和２年２月の1日当たりの売上高</t>
    <rPh sb="0" eb="2">
      <t>レイワ</t>
    </rPh>
    <rPh sb="3" eb="4">
      <t>ネン</t>
    </rPh>
    <rPh sb="5" eb="6">
      <t>ガツ</t>
    </rPh>
    <rPh sb="8" eb="9">
      <t>ニチ</t>
    </rPh>
    <rPh sb="9" eb="10">
      <t>ア</t>
    </rPh>
    <rPh sb="13" eb="15">
      <t>ウリアゲ</t>
    </rPh>
    <rPh sb="15" eb="16">
      <t>ダカ</t>
    </rPh>
    <phoneticPr fontId="3"/>
  </si>
  <si>
    <r>
      <t>令和４年２月　対象店舗の飲食部門売上高</t>
    </r>
    <r>
      <rPr>
        <sz val="10"/>
        <color rgb="FFFF0000"/>
        <rFont val="ＭＳ Ｐゴシック"/>
        <family val="3"/>
        <charset val="128"/>
        <scheme val="minor"/>
      </rPr>
      <t>（テイクアウト除く）</t>
    </r>
    <rPh sb="0" eb="2">
      <t>レイワ</t>
    </rPh>
    <rPh sb="3" eb="4">
      <t>ネン</t>
    </rPh>
    <rPh sb="7" eb="9">
      <t>タイショウ</t>
    </rPh>
    <rPh sb="9" eb="11">
      <t>テンポ</t>
    </rPh>
    <rPh sb="12" eb="14">
      <t>インショク</t>
    </rPh>
    <rPh sb="14" eb="16">
      <t>ブモン</t>
    </rPh>
    <rPh sb="16" eb="18">
      <t>ウリアゲ</t>
    </rPh>
    <rPh sb="18" eb="19">
      <t>ダカ</t>
    </rPh>
    <rPh sb="26" eb="27">
      <t>ノゾ</t>
    </rPh>
    <phoneticPr fontId="3"/>
  </si>
  <si>
    <t>令和２年２月の1日当たりの売上高×０．３（★）</t>
    <rPh sb="0" eb="2">
      <t>レイワ</t>
    </rPh>
    <rPh sb="3" eb="4">
      <t>ネン</t>
    </rPh>
    <rPh sb="5" eb="6">
      <t>ガツ</t>
    </rPh>
    <rPh sb="8" eb="9">
      <t>ニチ</t>
    </rPh>
    <rPh sb="9" eb="10">
      <t>ア</t>
    </rPh>
    <rPh sb="13" eb="15">
      <t>ウリアゲ</t>
    </rPh>
    <rPh sb="15" eb="16">
      <t>ダカ</t>
    </rPh>
    <phoneticPr fontId="3"/>
  </si>
  <si>
    <r>
      <t xml:space="preserve">交付単価　Ａ方式
</t>
    </r>
    <r>
      <rPr>
        <sz val="8"/>
        <color theme="1"/>
        <rFont val="ＭＳ Ｐゴシック"/>
        <family val="3"/>
        <charset val="128"/>
        <scheme val="minor"/>
      </rPr>
      <t>●・★・上限額200,000円のいずれか低い額</t>
    </r>
    <rPh sb="0" eb="4">
      <t>コウフタンカ</t>
    </rPh>
    <rPh sb="6" eb="8">
      <t>ホウシキ</t>
    </rPh>
    <rPh sb="13" eb="15">
      <t>ジョウゲン</t>
    </rPh>
    <rPh sb="15" eb="16">
      <t>ガク</t>
    </rPh>
    <rPh sb="23" eb="24">
      <t>エン</t>
    </rPh>
    <rPh sb="29" eb="30">
      <t>ヒク</t>
    </rPh>
    <rPh sb="31" eb="32">
      <t>ガク</t>
    </rPh>
    <phoneticPr fontId="3"/>
  </si>
  <si>
    <t>・・・①</t>
    <phoneticPr fontId="3"/>
  </si>
  <si>
    <r>
      <t xml:space="preserve">交付単価　B方式
</t>
    </r>
    <r>
      <rPr>
        <sz val="8"/>
        <color theme="1"/>
        <rFont val="ＭＳ Ｐゴシック"/>
        <family val="3"/>
        <charset val="128"/>
        <scheme val="minor"/>
      </rPr>
      <t>●・上限額200,000円のいずれか低い額</t>
    </r>
    <rPh sb="0" eb="4">
      <t>コウフタンカ</t>
    </rPh>
    <rPh sb="6" eb="8">
      <t>ホウシキ</t>
    </rPh>
    <rPh sb="11" eb="13">
      <t>ジョウゲン</t>
    </rPh>
    <rPh sb="13" eb="14">
      <t>ガク</t>
    </rPh>
    <rPh sb="21" eb="22">
      <t>エン</t>
    </rPh>
    <rPh sb="27" eb="28">
      <t>ヒク</t>
    </rPh>
    <rPh sb="29" eb="30">
      <t>ガク</t>
    </rPh>
    <phoneticPr fontId="3"/>
  </si>
  <si>
    <t>ウ　新規開店特例による売上高方式　　　※大企業は選択不可　※令和３年２月２日以降に開店した場合、選択可</t>
    <rPh sb="2" eb="4">
      <t>シンキ</t>
    </rPh>
    <rPh sb="4" eb="8">
      <t>カイテントクレイ</t>
    </rPh>
    <rPh sb="11" eb="16">
      <t>ウリアゲダカホウシキ</t>
    </rPh>
    <rPh sb="20" eb="23">
      <t>ダイキギョウ</t>
    </rPh>
    <rPh sb="24" eb="28">
      <t>センタクフカ</t>
    </rPh>
    <rPh sb="30" eb="32">
      <t>レイワ</t>
    </rPh>
    <rPh sb="33" eb="34">
      <t>ネン</t>
    </rPh>
    <rPh sb="35" eb="36">
      <t>ガツ</t>
    </rPh>
    <rPh sb="37" eb="38">
      <t>ニチ</t>
    </rPh>
    <rPh sb="38" eb="40">
      <t>イコウ</t>
    </rPh>
    <rPh sb="41" eb="43">
      <t>カイテン</t>
    </rPh>
    <rPh sb="45" eb="47">
      <t>バアイ</t>
    </rPh>
    <rPh sb="48" eb="50">
      <t>センタク</t>
    </rPh>
    <rPh sb="50" eb="51">
      <t>カ</t>
    </rPh>
    <phoneticPr fontId="3"/>
  </si>
  <si>
    <t>営業日数（開業日からの暦日数）</t>
    <rPh sb="0" eb="4">
      <t>エイギョウニッスウ</t>
    </rPh>
    <rPh sb="5" eb="8">
      <t>カイギョウビ</t>
    </rPh>
    <rPh sb="11" eb="12">
      <t>コヨミ</t>
    </rPh>
    <rPh sb="12" eb="14">
      <t>ニッスウ</t>
    </rPh>
    <phoneticPr fontId="3"/>
  </si>
  <si>
    <t>日</t>
    <rPh sb="0" eb="1">
      <t>ニチ</t>
    </rPh>
    <phoneticPr fontId="3"/>
  </si>
  <si>
    <t>要請日前までの１日当たりの売上高</t>
    <rPh sb="0" eb="2">
      <t>ヨウセイ</t>
    </rPh>
    <rPh sb="2" eb="3">
      <t>ビ</t>
    </rPh>
    <rPh sb="3" eb="4">
      <t>マエ</t>
    </rPh>
    <rPh sb="8" eb="9">
      <t>ニチ</t>
    </rPh>
    <rPh sb="9" eb="10">
      <t>ア</t>
    </rPh>
    <rPh sb="13" eb="15">
      <t>ウリアゲ</t>
    </rPh>
    <rPh sb="15" eb="16">
      <t>タカ</t>
    </rPh>
    <phoneticPr fontId="3"/>
  </si>
  <si>
    <t>エ　新規開店特例による売上高減少方式　　　※大企業および希望する中小企業が選択可能
　　　　　　　　　　　　　　　　　　　　　※令和３年２月２日以降に開店した場合、選択可</t>
    <rPh sb="2" eb="4">
      <t>シンキ</t>
    </rPh>
    <rPh sb="4" eb="8">
      <t>カイテントクレイ</t>
    </rPh>
    <rPh sb="11" eb="13">
      <t>ウリアゲ</t>
    </rPh>
    <rPh sb="13" eb="14">
      <t>ダカ</t>
    </rPh>
    <rPh sb="14" eb="16">
      <t>ゲンショウ</t>
    </rPh>
    <rPh sb="16" eb="18">
      <t>ホウシキ</t>
    </rPh>
    <rPh sb="22" eb="23">
      <t>ダイ</t>
    </rPh>
    <rPh sb="23" eb="25">
      <t>キギョウ</t>
    </rPh>
    <rPh sb="28" eb="30">
      <t>キボウ</t>
    </rPh>
    <rPh sb="32" eb="34">
      <t>チュウショウ</t>
    </rPh>
    <rPh sb="34" eb="36">
      <t>キギョウ</t>
    </rPh>
    <rPh sb="37" eb="39">
      <t>センタク</t>
    </rPh>
    <rPh sb="39" eb="41">
      <t>カノウ</t>
    </rPh>
    <rPh sb="64" eb="66">
      <t>レイワ</t>
    </rPh>
    <rPh sb="67" eb="68">
      <t>ネン</t>
    </rPh>
    <rPh sb="69" eb="70">
      <t>ガツ</t>
    </rPh>
    <rPh sb="71" eb="72">
      <t>ニチ</t>
    </rPh>
    <rPh sb="72" eb="74">
      <t>イコウ</t>
    </rPh>
    <rPh sb="75" eb="77">
      <t>カイテン</t>
    </rPh>
    <rPh sb="79" eb="81">
      <t>バアイ</t>
    </rPh>
    <rPh sb="82" eb="84">
      <t>センタク</t>
    </rPh>
    <rPh sb="84" eb="85">
      <t>カ</t>
    </rPh>
    <phoneticPr fontId="3"/>
  </si>
  <si>
    <t>要請日前までの１日当たりの売上高×０．３（★）</t>
    <rPh sb="0" eb="3">
      <t>ヨウセイビ</t>
    </rPh>
    <rPh sb="3" eb="4">
      <t>マエ</t>
    </rPh>
    <rPh sb="8" eb="9">
      <t>ニチ</t>
    </rPh>
    <rPh sb="9" eb="10">
      <t>ア</t>
    </rPh>
    <rPh sb="13" eb="16">
      <t>ウリアゲダカ</t>
    </rPh>
    <phoneticPr fontId="3"/>
  </si>
  <si>
    <r>
      <t xml:space="preserve">交付単価　Ｂ方式
</t>
    </r>
    <r>
      <rPr>
        <sz val="8"/>
        <color theme="1"/>
        <rFont val="ＭＳ Ｐゴシック"/>
        <family val="3"/>
        <charset val="128"/>
        <scheme val="minor"/>
      </rPr>
      <t>●・上限額200,000円のいずれか低い額</t>
    </r>
    <rPh sb="0" eb="4">
      <t>コウフタンカ</t>
    </rPh>
    <rPh sb="6" eb="8">
      <t>ホウシキ</t>
    </rPh>
    <rPh sb="11" eb="13">
      <t>ジョウゲン</t>
    </rPh>
    <rPh sb="13" eb="14">
      <t>ガク</t>
    </rPh>
    <rPh sb="21" eb="22">
      <t>エン</t>
    </rPh>
    <rPh sb="27" eb="28">
      <t>ヒク</t>
    </rPh>
    <rPh sb="29" eb="30">
      <t>ガク</t>
    </rPh>
    <phoneticPr fontId="3"/>
  </si>
  <si>
    <t>A方式</t>
    <rPh sb="1" eb="3">
      <t>ホウシキ</t>
    </rPh>
    <phoneticPr fontId="3"/>
  </si>
  <si>
    <t>B方式</t>
    <rPh sb="1" eb="3">
      <t>ホウシキ</t>
    </rPh>
    <phoneticPr fontId="3"/>
  </si>
  <si>
    <t>Ａ方式交付単価</t>
    <rPh sb="1" eb="3">
      <t>ホウシキ</t>
    </rPh>
    <rPh sb="3" eb="7">
      <t>コウフタンカ</t>
    </rPh>
    <phoneticPr fontId="3"/>
  </si>
  <si>
    <t>円・・①</t>
    <rPh sb="0" eb="1">
      <t>エン</t>
    </rPh>
    <phoneticPr fontId="3"/>
  </si>
  <si>
    <t>Ａ方式日数</t>
    <rPh sb="1" eb="5">
      <t>ホウシキニッスウ</t>
    </rPh>
    <phoneticPr fontId="3"/>
  </si>
  <si>
    <t>日・・③</t>
    <rPh sb="0" eb="1">
      <t>ニチ</t>
    </rPh>
    <phoneticPr fontId="3"/>
  </si>
  <si>
    <t>Ｂ方式交付単価</t>
    <rPh sb="1" eb="3">
      <t>ホウシキ</t>
    </rPh>
    <rPh sb="3" eb="7">
      <t>コウフタンカ</t>
    </rPh>
    <phoneticPr fontId="3"/>
  </si>
  <si>
    <t>円・・②</t>
    <rPh sb="0" eb="1">
      <t>エン</t>
    </rPh>
    <phoneticPr fontId="3"/>
  </si>
  <si>
    <t>Ｂ方式日数</t>
    <rPh sb="1" eb="5">
      <t>ホウシキニッスウ</t>
    </rPh>
    <phoneticPr fontId="3"/>
  </si>
  <si>
    <t>日・・④</t>
    <rPh sb="0" eb="1">
      <t>ニチ</t>
    </rPh>
    <phoneticPr fontId="3"/>
  </si>
  <si>
    <t>申請額（①×③＋②×④）</t>
    <rPh sb="0" eb="3">
      <t>シンセイガク</t>
    </rPh>
    <phoneticPr fontId="3"/>
  </si>
  <si>
    <t>月　日</t>
    <rPh sb="0" eb="1">
      <t>ツキ</t>
    </rPh>
    <rPh sb="2" eb="3">
      <t>ヒ</t>
    </rPh>
    <phoneticPr fontId="3"/>
  </si>
  <si>
    <t>営業状況</t>
    <rPh sb="0" eb="4">
      <t>エイギョウジョウキョウ</t>
    </rPh>
    <phoneticPr fontId="3"/>
  </si>
  <si>
    <t>申請
選択方式</t>
    <rPh sb="0" eb="2">
      <t>シンセイ</t>
    </rPh>
    <rPh sb="3" eb="5">
      <t>センタク</t>
    </rPh>
    <rPh sb="5" eb="7">
      <t>ホウシキ</t>
    </rPh>
    <phoneticPr fontId="3"/>
  </si>
  <si>
    <t>決定
選択方式</t>
    <rPh sb="0" eb="2">
      <t>ケッテイ</t>
    </rPh>
    <rPh sb="3" eb="5">
      <t>センタク</t>
    </rPh>
    <rPh sb="5" eb="7">
      <t>ホウシキ</t>
    </rPh>
    <phoneticPr fontId="3"/>
  </si>
  <si>
    <t>通常時</t>
    <rPh sb="0" eb="3">
      <t>ツウジョウジ</t>
    </rPh>
    <phoneticPr fontId="3"/>
  </si>
  <si>
    <t>時短要請期間中</t>
  </si>
  <si>
    <t>開始時刻</t>
    <rPh sb="0" eb="2">
      <t>カイシ</t>
    </rPh>
    <rPh sb="2" eb="4">
      <t>ジコク</t>
    </rPh>
    <phoneticPr fontId="3"/>
  </si>
  <si>
    <t>終了時刻</t>
    <rPh sb="0" eb="2">
      <t>シュウリョウ</t>
    </rPh>
    <rPh sb="2" eb="4">
      <t>ジコク</t>
    </rPh>
    <phoneticPr fontId="3"/>
  </si>
  <si>
    <t>営業開始
時刻</t>
    <rPh sb="0" eb="2">
      <t>エイギョウ</t>
    </rPh>
    <rPh sb="2" eb="4">
      <t>カイシ</t>
    </rPh>
    <rPh sb="5" eb="7">
      <t>ジコク</t>
    </rPh>
    <phoneticPr fontId="3"/>
  </si>
  <si>
    <t>営業終了
時刻</t>
    <rPh sb="0" eb="2">
      <t>エイギョウ</t>
    </rPh>
    <rPh sb="2" eb="4">
      <t>シュウリョウ</t>
    </rPh>
    <rPh sb="5" eb="7">
      <t>ジコク</t>
    </rPh>
    <phoneticPr fontId="3"/>
  </si>
  <si>
    <t>酒類提供
開始時刻</t>
    <rPh sb="0" eb="4">
      <t>シュルイテイキョウ</t>
    </rPh>
    <rPh sb="5" eb="7">
      <t>カイシ</t>
    </rPh>
    <rPh sb="7" eb="9">
      <t>ジコク</t>
    </rPh>
    <phoneticPr fontId="3"/>
  </si>
  <si>
    <t>酒類提供
終了時刻</t>
    <rPh sb="0" eb="4">
      <t>シュルイテイキョウ</t>
    </rPh>
    <rPh sb="5" eb="7">
      <t>シュウリョウ</t>
    </rPh>
    <rPh sb="7" eb="9">
      <t>ジコク</t>
    </rPh>
    <phoneticPr fontId="3"/>
  </si>
  <si>
    <t>Reset該非</t>
    <rPh sb="5" eb="7">
      <t>ガイヒ</t>
    </rPh>
    <phoneticPr fontId="3"/>
  </si>
  <si>
    <t>加算該非</t>
    <rPh sb="0" eb="2">
      <t>カサン</t>
    </rPh>
    <rPh sb="2" eb="4">
      <t>ガイヒ</t>
    </rPh>
    <phoneticPr fontId="3"/>
  </si>
  <si>
    <t>×数</t>
    <rPh sb="1" eb="2">
      <t>スウ</t>
    </rPh>
    <phoneticPr fontId="3"/>
  </si>
  <si>
    <t>-</t>
    <phoneticPr fontId="3"/>
  </si>
  <si>
    <t>-</t>
    <phoneticPr fontId="3"/>
  </si>
  <si>
    <t>酒類提供不可</t>
    <rPh sb="0" eb="6">
      <t>シュルイテイキョウフカ</t>
    </rPh>
    <phoneticPr fontId="3"/>
  </si>
  <si>
    <r>
      <t>入力手順　　　　</t>
    </r>
    <r>
      <rPr>
        <b/>
        <sz val="10"/>
        <rFont val="メイリオ"/>
        <family val="3"/>
        <charset val="128"/>
      </rPr>
      <t>※正しい算出のため下記の順で入力をすすめてください。</t>
    </r>
    <rPh sb="0" eb="4">
      <t>ニュウリョクテジュン</t>
    </rPh>
    <rPh sb="9" eb="10">
      <t>タダ</t>
    </rPh>
    <rPh sb="12" eb="14">
      <t>サンシュツ</t>
    </rPh>
    <rPh sb="17" eb="19">
      <t>カキ</t>
    </rPh>
    <rPh sb="20" eb="21">
      <t>ジュン</t>
    </rPh>
    <rPh sb="22" eb="24">
      <t>ニュウリョク</t>
    </rPh>
    <phoneticPr fontId="3"/>
  </si>
  <si>
    <t>③「申請方式」をプルダウンから選択してください。</t>
    <rPh sb="2" eb="6">
      <t>シンセイホウシキ</t>
    </rPh>
    <rPh sb="15" eb="17">
      <t>センタク</t>
    </rPh>
    <phoneticPr fontId="3"/>
  </si>
  <si>
    <t>売上の状況について　注意点</t>
    <rPh sb="0" eb="2">
      <t>ウリアゲ</t>
    </rPh>
    <rPh sb="3" eb="5">
      <t>ジョウキョウ</t>
    </rPh>
    <rPh sb="10" eb="13">
      <t>チュウイテン</t>
    </rPh>
    <phoneticPr fontId="3"/>
  </si>
  <si>
    <t>・別紙「売上申告書」に記載した金額等と相違ないように入力してください。</t>
    <rPh sb="1" eb="3">
      <t>ベッシ</t>
    </rPh>
    <rPh sb="4" eb="9">
      <t>ウリアゲシンコクショ</t>
    </rPh>
    <rPh sb="11" eb="13">
      <t>キサイ</t>
    </rPh>
    <rPh sb="15" eb="17">
      <t>キンガク</t>
    </rPh>
    <rPh sb="17" eb="18">
      <t>ナド</t>
    </rPh>
    <rPh sb="19" eb="21">
      <t>ソウイ</t>
    </rPh>
    <rPh sb="26" eb="28">
      <t>ニュウリョク</t>
    </rPh>
    <phoneticPr fontId="3"/>
  </si>
  <si>
    <t>・売上高については全て消費税および地方消費税を除いた金額で入力してください。</t>
    <rPh sb="1" eb="4">
      <t>ウリアゲダカ</t>
    </rPh>
    <rPh sb="9" eb="10">
      <t>スベ</t>
    </rPh>
    <rPh sb="11" eb="14">
      <t>ショウヒゼイ</t>
    </rPh>
    <rPh sb="17" eb="22">
      <t>チホウショウヒゼイ</t>
    </rPh>
    <rPh sb="23" eb="24">
      <t>ノゾ</t>
    </rPh>
    <rPh sb="26" eb="28">
      <t>キンガク</t>
    </rPh>
    <rPh sb="29" eb="31">
      <t>ニュウリョク</t>
    </rPh>
    <phoneticPr fontId="3"/>
  </si>
  <si>
    <t>・申請方式は別紙「申請に係るフローチャート」を参照に選択してください。</t>
    <rPh sb="1" eb="5">
      <t>シンセイホウシキ</t>
    </rPh>
    <rPh sb="6" eb="8">
      <t>ベッシ</t>
    </rPh>
    <rPh sb="9" eb="11">
      <t>シンセイ</t>
    </rPh>
    <rPh sb="12" eb="13">
      <t>カカワ</t>
    </rPh>
    <rPh sb="23" eb="25">
      <t>サンショウ</t>
    </rPh>
    <rPh sb="26" eb="28">
      <t>センタク</t>
    </rPh>
    <phoneticPr fontId="3"/>
  </si>
  <si>
    <t>・飲食部門に係る売上高は、テイクアウト分を除いてください。</t>
    <rPh sb="1" eb="5">
      <t>インショクブモン</t>
    </rPh>
    <rPh sb="6" eb="7">
      <t>カカワ</t>
    </rPh>
    <rPh sb="8" eb="11">
      <t>ウリアゲダカ</t>
    </rPh>
    <rPh sb="19" eb="20">
      <t>ブン</t>
    </rPh>
    <rPh sb="21" eb="22">
      <t>ノゾ</t>
    </rPh>
    <phoneticPr fontId="3"/>
  </si>
  <si>
    <t>・各種協力金や補助金は売上高に含めないでください。</t>
    <rPh sb="1" eb="3">
      <t>カクシュ</t>
    </rPh>
    <rPh sb="3" eb="6">
      <t>キョウリョクキン</t>
    </rPh>
    <rPh sb="7" eb="10">
      <t>ホジョキン</t>
    </rPh>
    <rPh sb="11" eb="13">
      <t>ウリアゲ</t>
    </rPh>
    <rPh sb="13" eb="14">
      <t>ダカ</t>
    </rPh>
    <rPh sb="15" eb="16">
      <t>フク</t>
    </rPh>
    <phoneticPr fontId="3"/>
  </si>
  <si>
    <t>・選択した申請方式以外の入力欄には入力できません（制御をかけています）</t>
    <rPh sb="1" eb="3">
      <t>センタク</t>
    </rPh>
    <rPh sb="5" eb="9">
      <t>シンセイホウシキ</t>
    </rPh>
    <rPh sb="9" eb="11">
      <t>イガイ</t>
    </rPh>
    <rPh sb="12" eb="15">
      <t>ニュウリョクラン</t>
    </rPh>
    <rPh sb="17" eb="19">
      <t>ニュウリョク</t>
    </rPh>
    <rPh sb="25" eb="27">
      <t>セイギョ</t>
    </rPh>
    <phoneticPr fontId="3"/>
  </si>
  <si>
    <t>・審査過程で算出された交付単価が増減することがあります。</t>
    <rPh sb="1" eb="3">
      <t>シンサ</t>
    </rPh>
    <rPh sb="3" eb="5">
      <t>カテイ</t>
    </rPh>
    <rPh sb="6" eb="8">
      <t>サンシュツ</t>
    </rPh>
    <rPh sb="11" eb="15">
      <t>コウフタンカ</t>
    </rPh>
    <rPh sb="16" eb="18">
      <t>ゾウゲン</t>
    </rPh>
    <phoneticPr fontId="3"/>
  </si>
  <si>
    <t>営業カレンダー　注意点</t>
    <rPh sb="0" eb="2">
      <t>エイギョウ</t>
    </rPh>
    <rPh sb="8" eb="11">
      <t>チュウイテン</t>
    </rPh>
    <phoneticPr fontId="3"/>
  </si>
  <si>
    <t>要請日時点での情報で選択してください。</t>
    <rPh sb="0" eb="2">
      <t>ヨウセイ</t>
    </rPh>
    <rPh sb="2" eb="3">
      <t>ビ</t>
    </rPh>
    <rPh sb="3" eb="5">
      <t>ジテン</t>
    </rPh>
    <rPh sb="7" eb="9">
      <t>ジョウホウ</t>
    </rPh>
    <rPh sb="10" eb="12">
      <t>センタク</t>
    </rPh>
    <phoneticPr fontId="3"/>
  </si>
  <si>
    <t>○</t>
    <phoneticPr fontId="3"/>
  </si>
  <si>
    <t>営業日に時短もしくは休業した日</t>
    <rPh sb="0" eb="3">
      <t>エイギョウビ</t>
    </rPh>
    <rPh sb="4" eb="6">
      <t>ジタン</t>
    </rPh>
    <rPh sb="10" eb="12">
      <t>キュウギョウ</t>
    </rPh>
    <rPh sb="14" eb="15">
      <t>ヒ</t>
    </rPh>
    <phoneticPr fontId="3"/>
  </si>
  <si>
    <t>☆</t>
    <phoneticPr fontId="3"/>
  </si>
  <si>
    <t>定休日・店休日</t>
    <rPh sb="0" eb="3">
      <t>テイキュウビ</t>
    </rPh>
    <rPh sb="4" eb="7">
      <t>テンキュウビ</t>
    </rPh>
    <phoneticPr fontId="3"/>
  </si>
  <si>
    <t>×</t>
    <phoneticPr fontId="3"/>
  </si>
  <si>
    <t>営業日に時短も休業もしなかった日</t>
    <rPh sb="0" eb="3">
      <t>エイギョウビ</t>
    </rPh>
    <rPh sb="4" eb="6">
      <t>ジタン</t>
    </rPh>
    <rPh sb="7" eb="9">
      <t>キュウギョウ</t>
    </rPh>
    <rPh sb="15" eb="16">
      <t>ヒ</t>
    </rPh>
    <phoneticPr fontId="3"/>
  </si>
  <si>
    <t>※上記いずれかを全日選択してください。空欄があると正しい算出ができません。</t>
    <rPh sb="1" eb="3">
      <t>ジョウキ</t>
    </rPh>
    <rPh sb="8" eb="10">
      <t>ゼンジツ</t>
    </rPh>
    <rPh sb="10" eb="12">
      <t>センタク</t>
    </rPh>
    <rPh sb="19" eb="21">
      <t>クウラン</t>
    </rPh>
    <rPh sb="25" eb="26">
      <t>タダ</t>
    </rPh>
    <rPh sb="28" eb="30">
      <t>サンシュツ</t>
    </rPh>
    <phoneticPr fontId="3"/>
  </si>
  <si>
    <t>※誤選択のないようにご注意ください。</t>
    <rPh sb="1" eb="2">
      <t>ゴ</t>
    </rPh>
    <rPh sb="2" eb="4">
      <t>センタク</t>
    </rPh>
    <rPh sb="11" eb="13">
      <t>チュウイ</t>
    </rPh>
    <phoneticPr fontId="3"/>
  </si>
  <si>
    <t>申請選択方式</t>
    <rPh sb="0" eb="2">
      <t>シンセイ</t>
    </rPh>
    <rPh sb="2" eb="4">
      <t>センタク</t>
    </rPh>
    <rPh sb="4" eb="6">
      <t>ホウシキ</t>
    </rPh>
    <phoneticPr fontId="3"/>
  </si>
  <si>
    <t>※認定店かつ通常営業の閉店時間が２１時を超える店舗は「A方式」「B方式」のどちらかを選択できます。</t>
    <rPh sb="1" eb="4">
      <t>ニンテイテン</t>
    </rPh>
    <rPh sb="6" eb="8">
      <t>ツウジョウ</t>
    </rPh>
    <rPh sb="8" eb="10">
      <t>エイギョウ</t>
    </rPh>
    <rPh sb="11" eb="15">
      <t>ヘイテンジカン</t>
    </rPh>
    <rPh sb="18" eb="19">
      <t>ジ</t>
    </rPh>
    <rPh sb="20" eb="21">
      <t>コ</t>
    </rPh>
    <rPh sb="23" eb="25">
      <t>テンポ</t>
    </rPh>
    <rPh sb="28" eb="30">
      <t>ホウシキ</t>
    </rPh>
    <rPh sb="33" eb="35">
      <t>ホウシキ</t>
    </rPh>
    <rPh sb="42" eb="44">
      <t>センタク</t>
    </rPh>
    <phoneticPr fontId="3"/>
  </si>
  <si>
    <t>営業時間</t>
    <rPh sb="0" eb="2">
      <t>エイギョウ</t>
    </rPh>
    <rPh sb="2" eb="4">
      <t>ジカン</t>
    </rPh>
    <phoneticPr fontId="3"/>
  </si>
  <si>
    <t>昼の部・夜の部でわかれている場合、夜の部の営業時間で入力してください。</t>
    <rPh sb="0" eb="1">
      <t>ヒル</t>
    </rPh>
    <rPh sb="2" eb="3">
      <t>ブ</t>
    </rPh>
    <rPh sb="4" eb="5">
      <t>ヨル</t>
    </rPh>
    <rPh sb="6" eb="7">
      <t>ブ</t>
    </rPh>
    <rPh sb="14" eb="16">
      <t>バアイ</t>
    </rPh>
    <rPh sb="17" eb="18">
      <t>ヨル</t>
    </rPh>
    <rPh sb="19" eb="20">
      <t>ブ</t>
    </rPh>
    <rPh sb="21" eb="25">
      <t>エイギョウジカン</t>
    </rPh>
    <rPh sb="26" eb="28">
      <t>ニュウリョク</t>
    </rPh>
    <phoneticPr fontId="3"/>
  </si>
  <si>
    <t>その他</t>
    <rPh sb="2" eb="3">
      <t>タ</t>
    </rPh>
    <phoneticPr fontId="3"/>
  </si>
  <si>
    <t>・申請時に提出する「案内掲示」と営業状況欄の開始日が異なる場合は、必ず理由欄に理由を記載してください。記載ない場合、確認に時間を要し交付が遅れることがあります。
・算出された申請額から実際に決定する交付額は増減することがあります。</t>
    <rPh sb="1" eb="4">
      <t>シンセイジ</t>
    </rPh>
    <rPh sb="5" eb="7">
      <t>テイシュツ</t>
    </rPh>
    <rPh sb="10" eb="12">
      <t>アンナイ</t>
    </rPh>
    <rPh sb="12" eb="14">
      <t>ケイジ</t>
    </rPh>
    <rPh sb="16" eb="18">
      <t>エイギョウ</t>
    </rPh>
    <rPh sb="18" eb="20">
      <t>ジョウキョウ</t>
    </rPh>
    <rPh sb="20" eb="21">
      <t>ラン</t>
    </rPh>
    <rPh sb="22" eb="25">
      <t>カイシビ</t>
    </rPh>
    <rPh sb="26" eb="27">
      <t>コト</t>
    </rPh>
    <rPh sb="29" eb="31">
      <t>バアイ</t>
    </rPh>
    <rPh sb="33" eb="34">
      <t>カナラ</t>
    </rPh>
    <rPh sb="35" eb="38">
      <t>リユウラン</t>
    </rPh>
    <rPh sb="39" eb="41">
      <t>リユウ</t>
    </rPh>
    <rPh sb="42" eb="44">
      <t>キサイ</t>
    </rPh>
    <rPh sb="51" eb="53">
      <t>キサイ</t>
    </rPh>
    <rPh sb="55" eb="57">
      <t>バアイ</t>
    </rPh>
    <rPh sb="58" eb="60">
      <t>カクニン</t>
    </rPh>
    <rPh sb="61" eb="63">
      <t>ジカン</t>
    </rPh>
    <rPh sb="64" eb="65">
      <t>ヨウ</t>
    </rPh>
    <rPh sb="66" eb="68">
      <t>コウフ</t>
    </rPh>
    <rPh sb="69" eb="70">
      <t>オク</t>
    </rPh>
    <phoneticPr fontId="3"/>
  </si>
  <si>
    <t>２１時までの時短、酒類提供は２０時まで。</t>
    <rPh sb="2" eb="3">
      <t>ジ</t>
    </rPh>
    <rPh sb="6" eb="8">
      <t>ジタン</t>
    </rPh>
    <rPh sb="9" eb="13">
      <t>シュルイテイキョウ</t>
    </rPh>
    <rPh sb="16" eb="17">
      <t>ジ</t>
    </rPh>
    <phoneticPr fontId="3"/>
  </si>
  <si>
    <t>２０時までの時短、酒類提供は終日停止。もしくは休業。</t>
    <rPh sb="2" eb="3">
      <t>ジ</t>
    </rPh>
    <rPh sb="6" eb="8">
      <t>ジタン</t>
    </rPh>
    <rPh sb="9" eb="13">
      <t>シュルイテイキョウ</t>
    </rPh>
    <rPh sb="14" eb="18">
      <t>シュウジツテイシ</t>
    </rPh>
    <rPh sb="23" eb="25">
      <t>キュウギョウ</t>
    </rPh>
    <phoneticPr fontId="3"/>
  </si>
  <si>
    <t>※下記緑枠内すべてプルダウン式です。該当するものを選択してください。</t>
    <rPh sb="1" eb="3">
      <t>カキ</t>
    </rPh>
    <rPh sb="3" eb="4">
      <t>ミドリ</t>
    </rPh>
    <rPh sb="4" eb="5">
      <t>ワク</t>
    </rPh>
    <rPh sb="5" eb="6">
      <t>ナイ</t>
    </rPh>
    <rPh sb="14" eb="15">
      <t>シキ</t>
    </rPh>
    <rPh sb="18" eb="20">
      <t>ガイトウ</t>
    </rPh>
    <rPh sb="25" eb="27">
      <t>センタク</t>
    </rPh>
    <phoneticPr fontId="3"/>
  </si>
  <si>
    <t>案内掲示の日付と相違がある場合のみ、理由を下記に入力してください。</t>
    <rPh sb="0" eb="4">
      <t>アンナイケイジ</t>
    </rPh>
    <rPh sb="5" eb="7">
      <t>ヒヅケ</t>
    </rPh>
    <rPh sb="8" eb="10">
      <t>ソウイ</t>
    </rPh>
    <rPh sb="13" eb="15">
      <t>バアイ</t>
    </rPh>
    <rPh sb="18" eb="20">
      <t>リユウ</t>
    </rPh>
    <rPh sb="21" eb="23">
      <t>カキ</t>
    </rPh>
    <rPh sb="24" eb="26">
      <t>ニュウリョク</t>
    </rPh>
    <phoneticPr fontId="3"/>
  </si>
  <si>
    <t>（該当するものを選択してください。）</t>
    <rPh sb="1" eb="3">
      <t>ガイトウ</t>
    </rPh>
    <rPh sb="8" eb="10">
      <t>センタク</t>
    </rPh>
    <phoneticPr fontId="3"/>
  </si>
  <si>
    <t>（様式２）</t>
    <rPh sb="1" eb="3">
      <t>ヨウシキ</t>
    </rPh>
    <phoneticPr fontId="3"/>
  </si>
  <si>
    <t>認定状況</t>
    <rPh sb="0" eb="2">
      <t>ニンテイ</t>
    </rPh>
    <rPh sb="2" eb="4">
      <t>ジョウキョウ</t>
    </rPh>
    <phoneticPr fontId="3"/>
  </si>
  <si>
    <t>休業した場合は、時短要請期間中の営業開始時刻で「休業」を選択してください。</t>
    <rPh sb="0" eb="2">
      <t>キュウギョウ</t>
    </rPh>
    <rPh sb="4" eb="6">
      <t>バアイ</t>
    </rPh>
    <rPh sb="8" eb="10">
      <t>ジタン</t>
    </rPh>
    <rPh sb="10" eb="12">
      <t>ヨウセイ</t>
    </rPh>
    <rPh sb="12" eb="14">
      <t>キカン</t>
    </rPh>
    <rPh sb="14" eb="15">
      <t>チュウ</t>
    </rPh>
    <rPh sb="16" eb="18">
      <t>エイギョウ</t>
    </rPh>
    <rPh sb="18" eb="20">
      <t>カイシ</t>
    </rPh>
    <rPh sb="20" eb="22">
      <t>ジコク</t>
    </rPh>
    <rPh sb="24" eb="26">
      <t>キュウギョウ</t>
    </rPh>
    <rPh sb="28" eb="30">
      <t>センタク</t>
    </rPh>
    <phoneticPr fontId="3"/>
  </si>
  <si>
    <t>休業</t>
    <rPh sb="0" eb="2">
      <t>キュウギョウ</t>
    </rPh>
    <phoneticPr fontId="3"/>
  </si>
  <si>
    <t>１日当たりの売上減少額</t>
    <rPh sb="1" eb="2">
      <t>ニチ</t>
    </rPh>
    <rPh sb="2" eb="3">
      <t>ア</t>
    </rPh>
    <rPh sb="6" eb="11">
      <t>ウリアゲゲンショウガク</t>
    </rPh>
    <phoneticPr fontId="3"/>
  </si>
  <si>
    <t>１日当たりの売上減少額×０．４（●）</t>
    <rPh sb="1" eb="2">
      <t>ニチ</t>
    </rPh>
    <rPh sb="2" eb="3">
      <t>ア</t>
    </rPh>
    <rPh sb="6" eb="11">
      <t>ウリアゲゲンショウガク</t>
    </rPh>
    <phoneticPr fontId="3"/>
  </si>
  <si>
    <t>１日当たりの売上減少額</t>
    <rPh sb="1" eb="3">
      <t>ニチア</t>
    </rPh>
    <rPh sb="6" eb="11">
      <t>ウリアゲゲンショウガク</t>
    </rPh>
    <phoneticPr fontId="3"/>
  </si>
  <si>
    <t>ウ　新規開店特例による売上高方式(令和３年２月２日以降に開店した中小企業のみ選択可）</t>
    <rPh sb="2" eb="4">
      <t>シンキ</t>
    </rPh>
    <rPh sb="4" eb="6">
      <t>カイテン</t>
    </rPh>
    <rPh sb="6" eb="8">
      <t>トクレイ</t>
    </rPh>
    <rPh sb="11" eb="13">
      <t>ウリアゲ</t>
    </rPh>
    <rPh sb="13" eb="14">
      <t>ダカ</t>
    </rPh>
    <rPh sb="14" eb="16">
      <t>ホウシキ</t>
    </rPh>
    <rPh sb="17" eb="19">
      <t>レイワ</t>
    </rPh>
    <rPh sb="20" eb="21">
      <t>ネン</t>
    </rPh>
    <rPh sb="22" eb="23">
      <t>ツキ</t>
    </rPh>
    <rPh sb="25" eb="27">
      <t>イコウ</t>
    </rPh>
    <rPh sb="28" eb="30">
      <t>カイテン</t>
    </rPh>
    <rPh sb="32" eb="34">
      <t>チュウショウ</t>
    </rPh>
    <rPh sb="34" eb="36">
      <t>キギョウ</t>
    </rPh>
    <rPh sb="38" eb="40">
      <t>センタク</t>
    </rPh>
    <rPh sb="40" eb="41">
      <t>カ</t>
    </rPh>
    <phoneticPr fontId="3"/>
  </si>
  <si>
    <t>エ　新規開店特例による売上高減少方式（令和３年２月２日以降に開店した大企業、希望する中小企業が選択可）</t>
    <rPh sb="2" eb="4">
      <t>シンキ</t>
    </rPh>
    <rPh sb="4" eb="6">
      <t>カイテン</t>
    </rPh>
    <rPh sb="6" eb="8">
      <t>トクレイ</t>
    </rPh>
    <rPh sb="11" eb="13">
      <t>ウリアゲ</t>
    </rPh>
    <rPh sb="13" eb="14">
      <t>ダカ</t>
    </rPh>
    <rPh sb="14" eb="16">
      <t>ゲンショウ</t>
    </rPh>
    <rPh sb="16" eb="18">
      <t>ホウシキ</t>
    </rPh>
    <rPh sb="19" eb="21">
      <t>レイワ</t>
    </rPh>
    <rPh sb="22" eb="23">
      <t>ネン</t>
    </rPh>
    <rPh sb="24" eb="25">
      <t>ガツ</t>
    </rPh>
    <rPh sb="27" eb="29">
      <t>イコウ</t>
    </rPh>
    <rPh sb="30" eb="32">
      <t>カイテン</t>
    </rPh>
    <rPh sb="34" eb="37">
      <t>ダイキギョウ</t>
    </rPh>
    <rPh sb="38" eb="40">
      <t>キボウ</t>
    </rPh>
    <rPh sb="42" eb="44">
      <t>チュウショウ</t>
    </rPh>
    <rPh sb="44" eb="46">
      <t>キギョウ</t>
    </rPh>
    <rPh sb="47" eb="49">
      <t>センタク</t>
    </rPh>
    <rPh sb="49" eb="50">
      <t>カ</t>
    </rPh>
    <phoneticPr fontId="3"/>
  </si>
  <si>
    <t>ウ　新規開店特例による売上高方式(令和３年２月２日以降に開店した中小企業のみ選択可）</t>
    <rPh sb="2" eb="4">
      <t>シンキ</t>
    </rPh>
    <rPh sb="4" eb="6">
      <t>カイテン</t>
    </rPh>
    <rPh sb="6" eb="8">
      <t>トクレイ</t>
    </rPh>
    <rPh sb="11" eb="13">
      <t>ウリアゲ</t>
    </rPh>
    <rPh sb="13" eb="14">
      <t>ダカ</t>
    </rPh>
    <rPh sb="14" eb="16">
      <t>ホウシキ</t>
    </rPh>
    <rPh sb="17" eb="19">
      <t>レイワ</t>
    </rPh>
    <rPh sb="20" eb="21">
      <t>ネン</t>
    </rPh>
    <rPh sb="25" eb="27">
      <t>イコウ</t>
    </rPh>
    <rPh sb="28" eb="30">
      <t>カイテン</t>
    </rPh>
    <rPh sb="32" eb="34">
      <t>チュウショウ</t>
    </rPh>
    <rPh sb="34" eb="36">
      <t>キギョウ</t>
    </rPh>
    <rPh sb="38" eb="40">
      <t>センタク</t>
    </rPh>
    <rPh sb="40" eb="41">
      <t>カ</t>
    </rPh>
    <phoneticPr fontId="3"/>
  </si>
  <si>
    <t>営業カレンダー（協力金申請額計算シート）　</t>
    <phoneticPr fontId="3"/>
  </si>
  <si>
    <r>
      <t>開店日から令和４年２月２０日までの飲食部門売上高</t>
    </r>
    <r>
      <rPr>
        <sz val="10"/>
        <color rgb="FFFF0000"/>
        <rFont val="ＭＳ Ｐゴシック"/>
        <family val="3"/>
        <charset val="128"/>
        <scheme val="minor"/>
      </rPr>
      <t>（テイクアウト除く）</t>
    </r>
    <rPh sb="0" eb="3">
      <t>カイテンビ</t>
    </rPh>
    <rPh sb="5" eb="7">
      <t>レイワ</t>
    </rPh>
    <rPh sb="8" eb="9">
      <t>ネン</t>
    </rPh>
    <rPh sb="10" eb="11">
      <t>ツキ</t>
    </rPh>
    <rPh sb="13" eb="14">
      <t>ニチ</t>
    </rPh>
    <rPh sb="17" eb="21">
      <t>インショクブモン</t>
    </rPh>
    <rPh sb="21" eb="23">
      <t>ウリアゲ</t>
    </rPh>
    <rPh sb="23" eb="24">
      <t>ダカ</t>
    </rPh>
    <rPh sb="31" eb="32">
      <t>ノゾ</t>
    </rPh>
    <phoneticPr fontId="3"/>
  </si>
  <si>
    <r>
      <t xml:space="preserve">開業日　
</t>
    </r>
    <r>
      <rPr>
        <sz val="8"/>
        <color theme="1"/>
        <rFont val="ＭＳ Ｐゴシック"/>
        <family val="3"/>
        <charset val="128"/>
        <scheme val="minor"/>
      </rPr>
      <t>※令和３年２月２日～令和４年２月２０日までの日付を入力してください</t>
    </r>
    <r>
      <rPr>
        <sz val="10"/>
        <color theme="1"/>
        <rFont val="ＭＳ Ｐゴシック"/>
        <family val="3"/>
        <charset val="128"/>
        <scheme val="minor"/>
      </rPr>
      <t>。</t>
    </r>
    <rPh sb="0" eb="3">
      <t>カイギョウビ</t>
    </rPh>
    <rPh sb="6" eb="8">
      <t>レイワ</t>
    </rPh>
    <rPh sb="9" eb="10">
      <t>ネン</t>
    </rPh>
    <rPh sb="11" eb="12">
      <t>ガツ</t>
    </rPh>
    <rPh sb="13" eb="14">
      <t>ニチ</t>
    </rPh>
    <rPh sb="15" eb="17">
      <t>レイワ</t>
    </rPh>
    <rPh sb="18" eb="19">
      <t>ネン</t>
    </rPh>
    <rPh sb="20" eb="21">
      <t>ガツ</t>
    </rPh>
    <rPh sb="23" eb="24">
      <t>ニチ</t>
    </rPh>
    <rPh sb="27" eb="29">
      <t>ヒヅケ</t>
    </rPh>
    <rPh sb="30" eb="32">
      <t>ニュウリョク</t>
    </rPh>
    <phoneticPr fontId="3"/>
  </si>
  <si>
    <r>
      <t>開店日から令和４年２月２０日までの飲食部門売上高</t>
    </r>
    <r>
      <rPr>
        <sz val="10"/>
        <color rgb="FFFF0000"/>
        <rFont val="ＭＳ Ｐゴシック"/>
        <family val="3"/>
        <charset val="128"/>
        <scheme val="minor"/>
      </rPr>
      <t>（テイクアウト除く）</t>
    </r>
    <rPh sb="0" eb="3">
      <t>カイテンビ</t>
    </rPh>
    <rPh sb="5" eb="7">
      <t>レイワ</t>
    </rPh>
    <rPh sb="8" eb="9">
      <t>ネン</t>
    </rPh>
    <rPh sb="10" eb="11">
      <t>ガツ</t>
    </rPh>
    <rPh sb="13" eb="14">
      <t>ニチ</t>
    </rPh>
    <rPh sb="17" eb="21">
      <t>インショクブモン</t>
    </rPh>
    <rPh sb="21" eb="23">
      <t>ウリアゲ</t>
    </rPh>
    <rPh sb="23" eb="24">
      <t>ダカ</t>
    </rPh>
    <rPh sb="31" eb="32">
      <t>ノゾ</t>
    </rPh>
    <phoneticPr fontId="3"/>
  </si>
  <si>
    <r>
      <rPr>
        <sz val="10"/>
        <rFont val="ＭＳ Ｐゴシック"/>
        <family val="3"/>
        <charset val="128"/>
        <scheme val="minor"/>
      </rPr>
      <t>平成３１年または令和３年</t>
    </r>
    <r>
      <rPr>
        <sz val="10"/>
        <color theme="1"/>
        <rFont val="ＭＳ Ｐゴシック"/>
        <family val="3"/>
        <charset val="128"/>
        <scheme val="minor"/>
      </rPr>
      <t>２月　対象店舗全体の売上高</t>
    </r>
    <rPh sb="0" eb="2">
      <t>ヘイセイ</t>
    </rPh>
    <rPh sb="4" eb="5">
      <t>ネン</t>
    </rPh>
    <rPh sb="15" eb="17">
      <t>タイショウ</t>
    </rPh>
    <rPh sb="17" eb="19">
      <t>テンポ</t>
    </rPh>
    <rPh sb="19" eb="21">
      <t>ゼンタイ</t>
    </rPh>
    <rPh sb="22" eb="24">
      <t>ウリアゲ</t>
    </rPh>
    <rPh sb="24" eb="25">
      <t>ダカ</t>
    </rPh>
    <phoneticPr fontId="3"/>
  </si>
  <si>
    <r>
      <t>平成３１年または令和３年２月　対象店舗の飲食部門売上高</t>
    </r>
    <r>
      <rPr>
        <sz val="10"/>
        <color rgb="FFFF0000"/>
        <rFont val="ＭＳ Ｐゴシック"/>
        <family val="3"/>
        <charset val="128"/>
        <scheme val="minor"/>
      </rPr>
      <t>（テイクアウト除く）</t>
    </r>
    <rPh sb="0" eb="2">
      <t>ヘイセイ</t>
    </rPh>
    <rPh sb="4" eb="5">
      <t>ネン</t>
    </rPh>
    <rPh sb="15" eb="17">
      <t>タイショウ</t>
    </rPh>
    <rPh sb="17" eb="19">
      <t>テンポ</t>
    </rPh>
    <rPh sb="20" eb="22">
      <t>インショク</t>
    </rPh>
    <rPh sb="22" eb="24">
      <t>ブモン</t>
    </rPh>
    <rPh sb="24" eb="26">
      <t>ウリアゲ</t>
    </rPh>
    <rPh sb="26" eb="27">
      <t>ダカ</t>
    </rPh>
    <rPh sb="34" eb="35">
      <t>ノゾ</t>
    </rPh>
    <phoneticPr fontId="3"/>
  </si>
  <si>
    <t>平成３１年または令和３年２月　対象店舗全体の売上高</t>
    <rPh sb="0" eb="2">
      <t>ヘイセイ</t>
    </rPh>
    <rPh sb="4" eb="5">
      <t>ネン</t>
    </rPh>
    <rPh sb="15" eb="17">
      <t>タイショウ</t>
    </rPh>
    <rPh sb="17" eb="19">
      <t>テンポ</t>
    </rPh>
    <rPh sb="19" eb="21">
      <t>ゼンタイ</t>
    </rPh>
    <rPh sb="22" eb="24">
      <t>ウリアゲ</t>
    </rPh>
    <rPh sb="24" eb="25">
      <t>ダカ</t>
    </rPh>
    <phoneticPr fontId="3"/>
  </si>
  <si>
    <t>平成３１年または令和３年２月の1日当たりの売上高</t>
    <rPh sb="0" eb="2">
      <t>ヘイセイ</t>
    </rPh>
    <rPh sb="4" eb="5">
      <t>ネン</t>
    </rPh>
    <rPh sb="8" eb="10">
      <t>レイワ</t>
    </rPh>
    <rPh sb="11" eb="12">
      <t>ネン</t>
    </rPh>
    <rPh sb="13" eb="14">
      <t>ガツ</t>
    </rPh>
    <rPh sb="16" eb="17">
      <t>ニチ</t>
    </rPh>
    <rPh sb="17" eb="18">
      <t>ア</t>
    </rPh>
    <rPh sb="21" eb="23">
      <t>ウリアゲ</t>
    </rPh>
    <rPh sb="23" eb="24">
      <t>ダカ</t>
    </rPh>
    <phoneticPr fontId="3"/>
  </si>
  <si>
    <r>
      <t>ア　売上高方式</t>
    </r>
    <r>
      <rPr>
        <b/>
        <u val="double"/>
        <sz val="11"/>
        <color theme="1"/>
        <rFont val="ＭＳ Ｐゴシック"/>
        <family val="3"/>
        <charset val="128"/>
        <scheme val="minor"/>
      </rPr>
      <t>（平成３１年または令和３年２月参照）</t>
    </r>
    <rPh sb="2" eb="4">
      <t>ウリアゲ</t>
    </rPh>
    <rPh sb="4" eb="5">
      <t>ダカ</t>
    </rPh>
    <rPh sb="5" eb="7">
      <t>ホウシキ</t>
    </rPh>
    <rPh sb="8" eb="10">
      <t>ヘイセイ</t>
    </rPh>
    <rPh sb="12" eb="13">
      <t>ネン</t>
    </rPh>
    <rPh sb="16" eb="18">
      <t>レイワ</t>
    </rPh>
    <rPh sb="19" eb="20">
      <t>ネン</t>
    </rPh>
    <rPh sb="21" eb="22">
      <t>ガツ</t>
    </rPh>
    <rPh sb="22" eb="24">
      <t>サンショウ</t>
    </rPh>
    <phoneticPr fontId="3"/>
  </si>
  <si>
    <r>
      <t>ア’　売上高方式</t>
    </r>
    <r>
      <rPr>
        <b/>
        <u val="double"/>
        <sz val="11"/>
        <color theme="1"/>
        <rFont val="ＭＳ Ｐゴシック"/>
        <family val="3"/>
        <charset val="128"/>
        <scheme val="minor"/>
      </rPr>
      <t>（令和２年２月参照）</t>
    </r>
    <rPh sb="3" eb="5">
      <t>ウリアゲ</t>
    </rPh>
    <rPh sb="5" eb="6">
      <t>ダカ</t>
    </rPh>
    <rPh sb="6" eb="8">
      <t>ホウシキ</t>
    </rPh>
    <rPh sb="9" eb="11">
      <t>レイワ</t>
    </rPh>
    <rPh sb="12" eb="13">
      <t>ネン</t>
    </rPh>
    <rPh sb="14" eb="15">
      <t>ガツ</t>
    </rPh>
    <rPh sb="15" eb="17">
      <t>サンショウ</t>
    </rPh>
    <phoneticPr fontId="3"/>
  </si>
  <si>
    <r>
      <t>イ　売上高減少方式</t>
    </r>
    <r>
      <rPr>
        <b/>
        <u val="double"/>
        <sz val="11"/>
        <color theme="1"/>
        <rFont val="ＭＳ Ｐゴシック"/>
        <family val="3"/>
        <charset val="128"/>
        <scheme val="minor"/>
      </rPr>
      <t>（平成３１年または令和３年２月参照）</t>
    </r>
    <rPh sb="2" eb="4">
      <t>ウリアゲ</t>
    </rPh>
    <rPh sb="4" eb="5">
      <t>ダカ</t>
    </rPh>
    <rPh sb="5" eb="7">
      <t>ゲンショウ</t>
    </rPh>
    <rPh sb="7" eb="9">
      <t>ホウシキ</t>
    </rPh>
    <rPh sb="10" eb="12">
      <t>ヘイセイ</t>
    </rPh>
    <rPh sb="14" eb="15">
      <t>ネン</t>
    </rPh>
    <rPh sb="18" eb="20">
      <t>レイワ</t>
    </rPh>
    <rPh sb="21" eb="22">
      <t>ネン</t>
    </rPh>
    <rPh sb="23" eb="24">
      <t>ガツ</t>
    </rPh>
    <rPh sb="24" eb="26">
      <t>サンショウ</t>
    </rPh>
    <phoneticPr fontId="3"/>
  </si>
  <si>
    <r>
      <t>イ’　売上高減少方式</t>
    </r>
    <r>
      <rPr>
        <b/>
        <u val="double"/>
        <sz val="11"/>
        <color theme="1"/>
        <rFont val="ＭＳ Ｐゴシック"/>
        <family val="3"/>
        <charset val="128"/>
        <scheme val="minor"/>
      </rPr>
      <t>（令和２年２月参照）</t>
    </r>
    <rPh sb="3" eb="5">
      <t>ウリアゲ</t>
    </rPh>
    <rPh sb="5" eb="6">
      <t>ダカ</t>
    </rPh>
    <rPh sb="6" eb="8">
      <t>ゲンショウ</t>
    </rPh>
    <rPh sb="8" eb="10">
      <t>ホウシキ</t>
    </rPh>
    <rPh sb="11" eb="13">
      <t>レイワ</t>
    </rPh>
    <rPh sb="14" eb="15">
      <t>ネン</t>
    </rPh>
    <rPh sb="16" eb="17">
      <t>ガツ</t>
    </rPh>
    <rPh sb="17" eb="19">
      <t>サンショウ</t>
    </rPh>
    <phoneticPr fontId="3"/>
  </si>
  <si>
    <r>
      <t>ア　売上高方式</t>
    </r>
    <r>
      <rPr>
        <b/>
        <u val="double"/>
        <sz val="12"/>
        <color theme="1"/>
        <rFont val="ＭＳ Ｐゴシック"/>
        <family val="3"/>
        <charset val="128"/>
        <scheme val="minor"/>
      </rPr>
      <t>（平成３１年または令和３年２月参照）</t>
    </r>
    <r>
      <rPr>
        <b/>
        <sz val="12"/>
        <color theme="1"/>
        <rFont val="ＭＳ Ｐゴシック"/>
        <family val="3"/>
        <charset val="128"/>
        <scheme val="minor"/>
      </rPr>
      <t>　　　※大企業は選択不可</t>
    </r>
    <rPh sb="2" eb="7">
      <t>ウリアゲダカホウシキ</t>
    </rPh>
    <rPh sb="8" eb="10">
      <t>ヘイセイ</t>
    </rPh>
    <rPh sb="12" eb="13">
      <t>ネン</t>
    </rPh>
    <rPh sb="29" eb="32">
      <t>ダイキギョウ</t>
    </rPh>
    <rPh sb="33" eb="37">
      <t>センタクフカ</t>
    </rPh>
    <phoneticPr fontId="3"/>
  </si>
  <si>
    <r>
      <t>ア’　売上高方式</t>
    </r>
    <r>
      <rPr>
        <b/>
        <u val="double"/>
        <sz val="12"/>
        <color theme="1"/>
        <rFont val="ＭＳ Ｐゴシック"/>
        <family val="3"/>
        <charset val="128"/>
        <scheme val="minor"/>
      </rPr>
      <t>（令和２年２月参照）</t>
    </r>
    <r>
      <rPr>
        <b/>
        <sz val="12"/>
        <color theme="1"/>
        <rFont val="ＭＳ Ｐゴシック"/>
        <family val="3"/>
        <charset val="128"/>
        <scheme val="minor"/>
      </rPr>
      <t>　　　※大企業は選択不可）</t>
    </r>
    <rPh sb="3" eb="8">
      <t>ウリアゲダカホウシキ</t>
    </rPh>
    <rPh sb="22" eb="25">
      <t>ダイキギョウ</t>
    </rPh>
    <rPh sb="26" eb="30">
      <t>センタクフカ</t>
    </rPh>
    <phoneticPr fontId="3"/>
  </si>
  <si>
    <r>
      <t>イ　売上高減少方式</t>
    </r>
    <r>
      <rPr>
        <b/>
        <u val="double"/>
        <sz val="12"/>
        <color theme="1"/>
        <rFont val="ＭＳ Ｐゴシック"/>
        <family val="3"/>
        <charset val="128"/>
        <scheme val="minor"/>
      </rPr>
      <t>（平成３１年または令和３年２月参照）</t>
    </r>
    <r>
      <rPr>
        <b/>
        <sz val="12"/>
        <color theme="1"/>
        <rFont val="ＭＳ Ｐゴシック"/>
        <family val="3"/>
        <charset val="128"/>
        <scheme val="minor"/>
      </rPr>
      <t>　　※大企業および希望する中小企業が選択可能</t>
    </r>
    <rPh sb="2" eb="5">
      <t>ウリアゲダカ</t>
    </rPh>
    <rPh sb="5" eb="9">
      <t>ゲンショウホウシキ</t>
    </rPh>
    <rPh sb="10" eb="12">
      <t>ヘイセイ</t>
    </rPh>
    <rPh sb="14" eb="15">
      <t>ネン</t>
    </rPh>
    <rPh sb="18" eb="20">
      <t>レイワ</t>
    </rPh>
    <rPh sb="21" eb="22">
      <t>ネン</t>
    </rPh>
    <rPh sb="23" eb="24">
      <t>ガツ</t>
    </rPh>
    <rPh sb="24" eb="26">
      <t>サンショウ</t>
    </rPh>
    <rPh sb="30" eb="33">
      <t>ダイキギョウ</t>
    </rPh>
    <rPh sb="36" eb="38">
      <t>キボウ</t>
    </rPh>
    <rPh sb="40" eb="44">
      <t>チュウショウキギョウ</t>
    </rPh>
    <rPh sb="45" eb="47">
      <t>センタク</t>
    </rPh>
    <rPh sb="47" eb="49">
      <t>カノウ</t>
    </rPh>
    <phoneticPr fontId="3"/>
  </si>
  <si>
    <r>
      <t>イ’　売上高減少方式</t>
    </r>
    <r>
      <rPr>
        <b/>
        <u val="double"/>
        <sz val="12"/>
        <color theme="1"/>
        <rFont val="ＭＳ Ｐゴシック"/>
        <family val="3"/>
        <charset val="128"/>
        <scheme val="minor"/>
      </rPr>
      <t>（令和２年２月参照）</t>
    </r>
    <r>
      <rPr>
        <b/>
        <sz val="12"/>
        <color theme="1"/>
        <rFont val="ＭＳ Ｐゴシック"/>
        <family val="3"/>
        <charset val="128"/>
        <scheme val="minor"/>
      </rPr>
      <t>　　※大企業および希望する中小企業が選択可能</t>
    </r>
    <rPh sb="3" eb="6">
      <t>ウリアゲダカ</t>
    </rPh>
    <rPh sb="6" eb="10">
      <t>ゲンショウホウシキ</t>
    </rPh>
    <rPh sb="11" eb="13">
      <t>レイワ</t>
    </rPh>
    <rPh sb="14" eb="15">
      <t>ネン</t>
    </rPh>
    <rPh sb="16" eb="19">
      <t>ガツサンショウ</t>
    </rPh>
    <rPh sb="23" eb="26">
      <t>ダイキギョウ</t>
    </rPh>
    <rPh sb="29" eb="31">
      <t>キボウ</t>
    </rPh>
    <rPh sb="33" eb="37">
      <t>チュウショウキギョウ</t>
    </rPh>
    <rPh sb="38" eb="40">
      <t>センタク</t>
    </rPh>
    <rPh sb="40" eb="42">
      <t>カノウ</t>
    </rPh>
    <phoneticPr fontId="3"/>
  </si>
  <si>
    <r>
      <t>イ’　売上高減少方式</t>
    </r>
    <r>
      <rPr>
        <b/>
        <u val="double"/>
        <sz val="11"/>
        <color theme="1"/>
        <rFont val="ＭＳ Ｐゴシック"/>
        <family val="3"/>
        <charset val="128"/>
        <scheme val="minor"/>
      </rPr>
      <t>（令和２年２月参照）</t>
    </r>
    <rPh sb="3" eb="5">
      <t>ウリアゲ</t>
    </rPh>
    <rPh sb="5" eb="6">
      <t>ダカ</t>
    </rPh>
    <rPh sb="6" eb="8">
      <t>ゲンショウ</t>
    </rPh>
    <rPh sb="8" eb="10">
      <t>ホウシキ</t>
    </rPh>
    <rPh sb="11" eb="13">
      <t>レイワ</t>
    </rPh>
    <rPh sb="14" eb="15">
      <t>ネン</t>
    </rPh>
    <rPh sb="16" eb="17">
      <t>ツキ</t>
    </rPh>
    <rPh sb="17" eb="19">
      <t>サンショウ</t>
    </rPh>
    <phoneticPr fontId="3"/>
  </si>
  <si>
    <t>・イ、エの売上高減少方式を選択される場合、令和４年（２０２２年）２月の売上高が必要となります。</t>
    <rPh sb="5" eb="12">
      <t>ウリアゲダカゲンショウホウシキ</t>
    </rPh>
    <rPh sb="13" eb="15">
      <t>センタク</t>
    </rPh>
    <rPh sb="18" eb="20">
      <t>バアイ</t>
    </rPh>
    <rPh sb="21" eb="23">
      <t>レイワ</t>
    </rPh>
    <rPh sb="24" eb="25">
      <t>ネン</t>
    </rPh>
    <rPh sb="30" eb="31">
      <t>ネン</t>
    </rPh>
    <rPh sb="33" eb="34">
      <t>ガツ</t>
    </rPh>
    <rPh sb="35" eb="38">
      <t>ウリアゲダカ</t>
    </rPh>
    <rPh sb="39" eb="41">
      <t>ヒツヨウ</t>
    </rPh>
    <phoneticPr fontId="3"/>
  </si>
  <si>
    <t>②「店舗名」欄に申請する対象店舗名を入力してください。※期間の途中から認定店となった場合はその旨記載してください。（例：店舗名　2/27～認定店）</t>
    <rPh sb="2" eb="5">
      <t>テンポメイ</t>
    </rPh>
    <rPh sb="6" eb="7">
      <t>ラン</t>
    </rPh>
    <rPh sb="8" eb="10">
      <t>シンセイ</t>
    </rPh>
    <rPh sb="12" eb="17">
      <t>タイショウテンポメイ</t>
    </rPh>
    <rPh sb="18" eb="20">
      <t>ニュウリョク</t>
    </rPh>
    <phoneticPr fontId="3"/>
  </si>
  <si>
    <t>・売上高方式、売上高減少方式では「平成３１年（２０１９年）または令和３年（２０２１年）」、「令和２年（２０２０年）」のどちらかを選択してください。
誤入力にご注意ください。</t>
    <rPh sb="1" eb="4">
      <t>ウリアゲダカ</t>
    </rPh>
    <rPh sb="4" eb="6">
      <t>ホウシキ</t>
    </rPh>
    <rPh sb="7" eb="14">
      <t>ウリアゲダカゲンショウホウシキ</t>
    </rPh>
    <rPh sb="17" eb="19">
      <t>ヘイセイ</t>
    </rPh>
    <rPh sb="21" eb="22">
      <t>ネン</t>
    </rPh>
    <rPh sb="27" eb="28">
      <t>ネン</t>
    </rPh>
    <rPh sb="46" eb="48">
      <t>レイワ</t>
    </rPh>
    <rPh sb="49" eb="50">
      <t>ネン</t>
    </rPh>
    <rPh sb="55" eb="56">
      <t>ネン</t>
    </rPh>
    <rPh sb="64" eb="66">
      <t>センタク</t>
    </rPh>
    <rPh sb="74" eb="75">
      <t>ゴ</t>
    </rPh>
    <rPh sb="75" eb="77">
      <t>ニュウリョク</t>
    </rPh>
    <rPh sb="79" eb="81">
      <t>チュウイ</t>
    </rPh>
    <phoneticPr fontId="3"/>
  </si>
  <si>
    <t>※認定店であっても通常営業時間が２１時までの場合、酒類提供は終日停止する必要があります。酒類提供されている場合、交付対象となりません。（「A方式」は選択できません）</t>
    <rPh sb="1" eb="4">
      <t>ニンテイテン</t>
    </rPh>
    <rPh sb="9" eb="15">
      <t>ツウジョウエイギョウジカン</t>
    </rPh>
    <rPh sb="18" eb="19">
      <t>ジ</t>
    </rPh>
    <rPh sb="22" eb="24">
      <t>バアイ</t>
    </rPh>
    <rPh sb="25" eb="29">
      <t>シュルイテイキョウ</t>
    </rPh>
    <rPh sb="30" eb="32">
      <t>シュウジツ</t>
    </rPh>
    <rPh sb="32" eb="34">
      <t>テイシ</t>
    </rPh>
    <rPh sb="36" eb="38">
      <t>ヒツヨウ</t>
    </rPh>
    <rPh sb="44" eb="48">
      <t>シュルイテイキョウ</t>
    </rPh>
    <rPh sb="53" eb="55">
      <t>バアイ</t>
    </rPh>
    <rPh sb="56" eb="60">
      <t>コウフタイショウ</t>
    </rPh>
    <rPh sb="70" eb="72">
      <t>ホウシキ</t>
    </rPh>
    <rPh sb="74" eb="76">
      <t>センタク</t>
    </rPh>
    <phoneticPr fontId="3"/>
  </si>
  <si>
    <t>円</t>
    <rPh sb="0" eb="1">
      <t>エン</t>
    </rPh>
    <phoneticPr fontId="3"/>
  </si>
  <si>
    <t>アH31R3A</t>
    <phoneticPr fontId="3"/>
  </si>
  <si>
    <t>アR2A</t>
    <phoneticPr fontId="3"/>
  </si>
  <si>
    <t>アH31R3B</t>
    <phoneticPr fontId="3"/>
  </si>
  <si>
    <t>アR2B</t>
    <phoneticPr fontId="3"/>
  </si>
  <si>
    <t>イH31R3A</t>
    <phoneticPr fontId="3"/>
  </si>
  <si>
    <t>イR2A</t>
    <phoneticPr fontId="3"/>
  </si>
  <si>
    <t>イH31R3B</t>
    <phoneticPr fontId="3"/>
  </si>
  <si>
    <t>イR2B</t>
    <phoneticPr fontId="3"/>
  </si>
  <si>
    <t>ウA</t>
    <phoneticPr fontId="3"/>
  </si>
  <si>
    <t>ウB</t>
    <phoneticPr fontId="3"/>
  </si>
  <si>
    <t>エA</t>
    <phoneticPr fontId="3"/>
  </si>
  <si>
    <t>エB</t>
    <phoneticPr fontId="3"/>
  </si>
  <si>
    <r>
      <rPr>
        <b/>
        <sz val="11"/>
        <color theme="1"/>
        <rFont val="メイリオ"/>
        <family val="3"/>
        <charset val="128"/>
      </rPr>
      <t>７　営業カレンダー（協力金申請額計算シート）および　売上の状況について</t>
    </r>
    <r>
      <rPr>
        <b/>
        <sz val="12"/>
        <color theme="1"/>
        <rFont val="メイリオ"/>
        <family val="3"/>
        <charset val="128"/>
      </rPr>
      <t xml:space="preserve">
</t>
    </r>
    <r>
      <rPr>
        <b/>
        <sz val="12"/>
        <color rgb="FFFF0000"/>
        <rFont val="メイリオ"/>
        <family val="3"/>
        <charset val="128"/>
      </rPr>
      <t>入力方法・注意事項</t>
    </r>
    <rPh sb="2" eb="4">
      <t>エイギョウ</t>
    </rPh>
    <rPh sb="10" eb="13">
      <t>キョウリョクキン</t>
    </rPh>
    <rPh sb="13" eb="16">
      <t>シンセイガク</t>
    </rPh>
    <rPh sb="16" eb="18">
      <t>ケイサン</t>
    </rPh>
    <rPh sb="36" eb="40">
      <t>ニュウリョクホウホウ</t>
    </rPh>
    <rPh sb="41" eb="45">
      <t>チュウイジコウ</t>
    </rPh>
    <phoneticPr fontId="3"/>
  </si>
  <si>
    <t>①　営業カレンダー　から入力を始めてください。</t>
    <rPh sb="2" eb="4">
      <t>エイギョウ</t>
    </rPh>
    <rPh sb="12" eb="14">
      <t>ニュウリョク</t>
    </rPh>
    <rPh sb="15" eb="16">
      <t>ハジ</t>
    </rPh>
    <phoneticPr fontId="3"/>
  </si>
  <si>
    <t>申請方式
（プルダウン）</t>
    <rPh sb="0" eb="4">
      <t>シンセイホウシキ</t>
    </rPh>
    <phoneticPr fontId="3"/>
  </si>
  <si>
    <t>⑥選択した方式の入力欄を埋め、交付単価を算出してください。</t>
    <rPh sb="1" eb="3">
      <t>センタク</t>
    </rPh>
    <rPh sb="5" eb="7">
      <t>ホウシキ</t>
    </rPh>
    <rPh sb="8" eb="10">
      <t>ニュウリョク</t>
    </rPh>
    <rPh sb="10" eb="11">
      <t>ラン</t>
    </rPh>
    <rPh sb="12" eb="13">
      <t>ウ</t>
    </rPh>
    <rPh sb="15" eb="19">
      <t>コウフタンカ</t>
    </rPh>
    <rPh sb="20" eb="22">
      <t>サンシュツ</t>
    </rPh>
    <phoneticPr fontId="3"/>
  </si>
  <si>
    <t>⑦営業カレンダーシートにうつり、日数・申請額が算出されたことを確認してください。</t>
    <rPh sb="1" eb="3">
      <t>エイギョウ</t>
    </rPh>
    <rPh sb="16" eb="18">
      <t>ニッスウ</t>
    </rPh>
    <rPh sb="19" eb="22">
      <t>シンセイガク</t>
    </rPh>
    <rPh sb="23" eb="25">
      <t>サンシュツ</t>
    </rPh>
    <rPh sb="31" eb="33">
      <t>カクニン</t>
    </rPh>
    <phoneticPr fontId="3"/>
  </si>
  <si>
    <t>⑤売上の状況についてシートにうつり、店舗名・申請方式が自動表示されているか確認してください。</t>
    <rPh sb="1" eb="2">
      <t>ウ</t>
    </rPh>
    <rPh sb="2" eb="3">
      <t>ア</t>
    </rPh>
    <rPh sb="4" eb="6">
      <t>ジョウキョウ</t>
    </rPh>
    <phoneticPr fontId="3"/>
  </si>
  <si>
    <t>（様式３）</t>
    <rPh sb="1" eb="3">
      <t>ヨウシキ</t>
    </rPh>
    <phoneticPr fontId="3"/>
  </si>
  <si>
    <t>売上の状況について・交付単価計算シート</t>
    <rPh sb="0" eb="2">
      <t>ウリアゲ</t>
    </rPh>
    <rPh sb="3" eb="5">
      <t>ジョウキョウ</t>
    </rPh>
    <rPh sb="10" eb="14">
      <t>コウフタンカ</t>
    </rPh>
    <rPh sb="14" eb="16">
      <t>ケイサン</t>
    </rPh>
    <phoneticPr fontId="3"/>
  </si>
  <si>
    <t>④認定状況・単価の算定・営業状況・申請選択方式・通常営業時間・時短営業時間・酒類提供時間を選択してください。</t>
    <rPh sb="6" eb="8">
      <t>タンカ</t>
    </rPh>
    <rPh sb="9" eb="11">
      <t>サンテイ</t>
    </rPh>
    <phoneticPr fontId="3"/>
  </si>
  <si>
    <t>単価の算定</t>
    <rPh sb="0" eb="2">
      <t>タンカ</t>
    </rPh>
    <rPh sb="3" eb="5">
      <t>サンテイ</t>
    </rPh>
    <phoneticPr fontId="3"/>
  </si>
  <si>
    <t>前回の単価で算出</t>
    <rPh sb="0" eb="2">
      <t>ゼンカイ</t>
    </rPh>
    <rPh sb="3" eb="5">
      <t>タンカ</t>
    </rPh>
    <rPh sb="6" eb="8">
      <t>サンシュツ</t>
    </rPh>
    <phoneticPr fontId="3"/>
  </si>
  <si>
    <t>前回の単価と協力日数で算定</t>
    <rPh sb="0" eb="2">
      <t>ゼンカイ</t>
    </rPh>
    <rPh sb="3" eb="5">
      <t>タンカ</t>
    </rPh>
    <rPh sb="6" eb="8">
      <t>キョウリョク</t>
    </rPh>
    <rPh sb="8" eb="10">
      <t>ニッスウ</t>
    </rPh>
    <rPh sb="11" eb="13">
      <t>サンテイ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</si>
</sst>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gge&quot;年&quot;m&quot;月&quot;d&quot;日&quot;;@"/>
    <numFmt numFmtId="179" formatCode="h:mm;@"/>
  </numFmts>
  <fonts count="27" x14ac:knownFonts="1">
    <font>
      <sz val="11"/>
      <color theme="1"/>
      <name val="ＭＳ Ｐゴシック"/>
      <family val="2"/>
      <charset val="128"/>
      <scheme val="minor"/>
    </font>
    <font>
      <sz val="11"/>
      <color rgb="FFFF0000"/>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b/>
      <u val="double"/>
      <sz val="11"/>
      <color theme="1"/>
      <name val="ＭＳ Ｐゴシック"/>
      <family val="3"/>
      <charset val="128"/>
      <scheme val="minor"/>
    </font>
    <font>
      <sz val="12"/>
      <color theme="1"/>
      <name val="ＭＳ Ｐゴシック"/>
      <family val="3"/>
      <charset val="128"/>
      <scheme val="minor"/>
    </font>
    <font>
      <b/>
      <u val="double"/>
      <sz val="12"/>
      <color theme="1"/>
      <name val="ＭＳ Ｐゴシック"/>
      <family val="3"/>
      <charset val="128"/>
      <scheme val="minor"/>
    </font>
    <font>
      <sz val="10"/>
      <color theme="1"/>
      <name val="ＭＳ Ｐゴシック"/>
      <family val="3"/>
      <charset val="128"/>
      <scheme val="minor"/>
    </font>
    <font>
      <sz val="11"/>
      <name val="ＭＳ Ｐゴシック"/>
      <family val="2"/>
      <charset val="128"/>
      <scheme val="minor"/>
    </font>
    <font>
      <sz val="10"/>
      <color theme="1"/>
      <name val="ＭＳ Ｐゴシック"/>
      <family val="2"/>
      <charset val="128"/>
      <scheme val="minor"/>
    </font>
    <font>
      <sz val="10"/>
      <color rgb="FFFF0000"/>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
      <sz val="11"/>
      <color theme="4"/>
      <name val="ＭＳ Ｐゴシック"/>
      <family val="2"/>
      <charset val="128"/>
      <scheme val="minor"/>
    </font>
    <font>
      <b/>
      <sz val="12"/>
      <color theme="1"/>
      <name val="メイリオ"/>
      <family val="3"/>
      <charset val="128"/>
    </font>
    <font>
      <b/>
      <sz val="12"/>
      <color rgb="FFFF0000"/>
      <name val="メイリオ"/>
      <family val="3"/>
      <charset val="128"/>
    </font>
    <font>
      <b/>
      <sz val="10"/>
      <name val="メイリオ"/>
      <family val="3"/>
      <charset val="128"/>
    </font>
    <font>
      <sz val="11"/>
      <color theme="1"/>
      <name val="メイリオ"/>
      <family val="3"/>
      <charset val="128"/>
    </font>
    <font>
      <b/>
      <sz val="11"/>
      <color theme="1"/>
      <name val="メイリオ"/>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bottom/>
      <diagonal/>
    </border>
    <border>
      <left style="thin">
        <color auto="1"/>
      </left>
      <right/>
      <top/>
      <bottom/>
      <diagonal/>
    </border>
    <border>
      <left style="medium">
        <color auto="1"/>
      </left>
      <right style="medium">
        <color auto="1"/>
      </right>
      <top/>
      <bottom style="double">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medium">
        <color auto="1"/>
      </left>
      <right style="medium">
        <color auto="1"/>
      </right>
      <top style="double">
        <color auto="1"/>
      </top>
      <bottom style="thin">
        <color auto="1"/>
      </bottom>
      <diagonal/>
    </border>
    <border>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double">
        <color auto="1"/>
      </top>
      <bottom style="thin">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147">
    <xf numFmtId="0" fontId="0" fillId="0" borderId="0" xfId="0">
      <alignment vertical="center"/>
    </xf>
    <xf numFmtId="0" fontId="0" fillId="0" borderId="0" xfId="0" applyAlignment="1">
      <alignment horizontal="center" vertical="center"/>
    </xf>
    <xf numFmtId="0" fontId="4" fillId="0" borderId="1"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xf>
    <xf numFmtId="0" fontId="2"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176" fontId="10" fillId="0" borderId="0" xfId="0" applyNumberFormat="1" applyFont="1" applyBorder="1" applyAlignment="1">
      <alignment horizontal="center" vertical="center"/>
    </xf>
    <xf numFmtId="176" fontId="0" fillId="0" borderId="0" xfId="0" applyNumberFormat="1">
      <alignment vertical="center"/>
    </xf>
    <xf numFmtId="0" fontId="0" fillId="0" borderId="1" xfId="0" applyBorder="1">
      <alignment vertical="center"/>
    </xf>
    <xf numFmtId="176" fontId="10" fillId="0" borderId="0" xfId="0" applyNumberFormat="1" applyFont="1">
      <alignment vertical="center"/>
    </xf>
    <xf numFmtId="176" fontId="12" fillId="0" borderId="0" xfId="0" applyNumberFormat="1" applyFont="1" applyFill="1" applyBorder="1" applyAlignment="1">
      <alignment horizontal="center" vertical="center"/>
    </xf>
    <xf numFmtId="176" fontId="8" fillId="0" borderId="0" xfId="0" applyNumberFormat="1" applyFont="1" applyBorder="1" applyAlignment="1">
      <alignment horizontal="center" vertical="center"/>
    </xf>
    <xf numFmtId="176" fontId="12" fillId="0" borderId="0" xfId="0" applyNumberFormat="1" applyFont="1" applyFill="1" applyBorder="1" applyAlignment="1">
      <alignment vertical="center"/>
    </xf>
    <xf numFmtId="176" fontId="10" fillId="0" borderId="0" xfId="0" applyNumberFormat="1" applyFont="1" applyAlignment="1">
      <alignment horizontal="center" vertical="center"/>
    </xf>
    <xf numFmtId="176" fontId="2" fillId="0" borderId="0" xfId="0" applyNumberFormat="1" applyFont="1">
      <alignment vertical="center"/>
    </xf>
    <xf numFmtId="0" fontId="0" fillId="0" borderId="0" xfId="0" applyBorder="1">
      <alignment vertical="center"/>
    </xf>
    <xf numFmtId="176" fontId="2" fillId="2" borderId="0" xfId="0" applyNumberFormat="1" applyFont="1" applyFill="1">
      <alignment vertical="center"/>
    </xf>
    <xf numFmtId="176" fontId="0" fillId="2" borderId="0" xfId="0" applyNumberFormat="1" applyFill="1">
      <alignment vertical="center"/>
    </xf>
    <xf numFmtId="176" fontId="0" fillId="2" borderId="0" xfId="0" applyNumberFormat="1" applyFill="1" applyAlignment="1">
      <alignment horizontal="center" vertical="center"/>
    </xf>
    <xf numFmtId="176" fontId="8" fillId="0" borderId="0" xfId="0" applyNumberFormat="1" applyFont="1" applyAlignment="1">
      <alignment horizontal="center" vertical="center"/>
    </xf>
    <xf numFmtId="14" fontId="0" fillId="4" borderId="0" xfId="0" applyNumberFormat="1" applyFill="1">
      <alignment vertical="center"/>
    </xf>
    <xf numFmtId="0" fontId="0" fillId="0" borderId="0" xfId="0" applyAlignment="1">
      <alignment vertical="center"/>
    </xf>
    <xf numFmtId="0" fontId="19" fillId="7" borderId="21"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19" fillId="7" borderId="1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0" fillId="5" borderId="24" xfId="0" applyFont="1" applyFill="1" applyBorder="1" applyAlignment="1" applyProtection="1">
      <alignment horizontal="center" vertical="center" shrinkToFit="1"/>
      <protection locked="0"/>
    </xf>
    <xf numFmtId="0" fontId="18" fillId="5" borderId="25" xfId="0" applyFont="1" applyFill="1" applyBorder="1" applyAlignment="1" applyProtection="1">
      <alignment horizontal="center" vertical="center" shrinkToFit="1"/>
      <protection locked="0"/>
    </xf>
    <xf numFmtId="0" fontId="18" fillId="4" borderId="26" xfId="0" applyFont="1" applyFill="1" applyBorder="1" applyAlignment="1" applyProtection="1">
      <alignment horizontal="center" vertical="center" shrinkToFit="1"/>
      <protection locked="0"/>
    </xf>
    <xf numFmtId="20" fontId="18" fillId="5" borderId="27" xfId="0" applyNumberFormat="1" applyFont="1" applyFill="1" applyBorder="1" applyAlignment="1" applyProtection="1">
      <alignment vertical="center" shrinkToFit="1"/>
      <protection locked="0"/>
    </xf>
    <xf numFmtId="20" fontId="18" fillId="5" borderId="28" xfId="0" applyNumberFormat="1" applyFont="1" applyFill="1" applyBorder="1" applyAlignment="1" applyProtection="1">
      <alignment vertical="center" shrinkToFit="1"/>
      <protection locked="0"/>
    </xf>
    <xf numFmtId="20" fontId="18" fillId="5" borderId="24" xfId="0" applyNumberFormat="1" applyFont="1" applyFill="1" applyBorder="1" applyAlignment="1" applyProtection="1">
      <alignment vertical="center" shrinkToFit="1"/>
      <protection locked="0"/>
    </xf>
    <xf numFmtId="0" fontId="18" fillId="5" borderId="23" xfId="0" applyFont="1" applyFill="1" applyBorder="1" applyAlignment="1" applyProtection="1">
      <alignment horizontal="center" vertical="center" shrinkToFit="1"/>
      <protection locked="0"/>
    </xf>
    <xf numFmtId="0" fontId="18" fillId="5" borderId="3" xfId="0" applyFont="1" applyFill="1" applyBorder="1" applyAlignment="1" applyProtection="1">
      <alignment horizontal="center" vertical="center" shrinkToFit="1"/>
      <protection locked="0"/>
    </xf>
    <xf numFmtId="0" fontId="18" fillId="4" borderId="29" xfId="0" applyFont="1" applyFill="1" applyBorder="1" applyAlignment="1" applyProtection="1">
      <alignment horizontal="center" vertical="center" shrinkToFit="1"/>
      <protection locked="0"/>
    </xf>
    <xf numFmtId="20" fontId="18" fillId="5" borderId="5" xfId="0" applyNumberFormat="1" applyFont="1" applyFill="1" applyBorder="1" applyAlignment="1" applyProtection="1">
      <alignment vertical="center" shrinkToFit="1"/>
      <protection locked="0"/>
    </xf>
    <xf numFmtId="20" fontId="18" fillId="5" borderId="30" xfId="0" applyNumberFormat="1" applyFont="1" applyFill="1" applyBorder="1" applyAlignment="1" applyProtection="1">
      <alignment vertical="center" shrinkToFit="1"/>
      <protection locked="0"/>
    </xf>
    <xf numFmtId="20" fontId="18" fillId="5" borderId="23" xfId="0" applyNumberFormat="1" applyFont="1" applyFill="1" applyBorder="1" applyAlignment="1" applyProtection="1">
      <alignment vertical="center" shrinkToFit="1"/>
      <protection locked="0"/>
    </xf>
    <xf numFmtId="20" fontId="0" fillId="0" borderId="0" xfId="0" applyNumberFormat="1">
      <alignment vertical="center"/>
    </xf>
    <xf numFmtId="0" fontId="18" fillId="0" borderId="31" xfId="0" applyFont="1" applyFill="1" applyBorder="1" applyAlignment="1" applyProtection="1">
      <alignment horizontal="center" vertical="center" shrinkToFit="1"/>
      <protection locked="0"/>
    </xf>
    <xf numFmtId="0" fontId="25" fillId="0" borderId="0" xfId="0" applyFont="1">
      <alignment vertical="center"/>
    </xf>
    <xf numFmtId="0" fontId="25" fillId="2" borderId="0" xfId="0" applyFont="1" applyFill="1">
      <alignment vertical="center"/>
    </xf>
    <xf numFmtId="0" fontId="25" fillId="0" borderId="0" xfId="0" applyFont="1" applyAlignment="1">
      <alignment horizontal="center" vertical="center"/>
    </xf>
    <xf numFmtId="0" fontId="25" fillId="0" borderId="0" xfId="0" applyFont="1" applyFill="1">
      <alignment vertical="center"/>
    </xf>
    <xf numFmtId="0" fontId="25" fillId="2" borderId="0" xfId="0" applyFont="1" applyFill="1" applyAlignment="1">
      <alignment vertical="center"/>
    </xf>
    <xf numFmtId="0" fontId="25" fillId="2" borderId="0" xfId="0" applyFont="1" applyFill="1" applyAlignment="1">
      <alignment vertical="center" wrapText="1"/>
    </xf>
    <xf numFmtId="0" fontId="25" fillId="0" borderId="0" xfId="0" applyFont="1" applyAlignment="1">
      <alignment vertical="center" wrapText="1"/>
    </xf>
    <xf numFmtId="0" fontId="25" fillId="0" borderId="0" xfId="0" applyFont="1" applyAlignment="1">
      <alignment vertical="center"/>
    </xf>
    <xf numFmtId="0" fontId="0" fillId="0" borderId="2" xfId="0" applyBorder="1">
      <alignment vertical="center"/>
    </xf>
    <xf numFmtId="0" fontId="0" fillId="0" borderId="34" xfId="0" applyBorder="1">
      <alignment vertical="center"/>
    </xf>
    <xf numFmtId="176" fontId="12" fillId="0" borderId="4" xfId="0" applyNumberFormat="1" applyFont="1" applyFill="1" applyBorder="1" applyAlignment="1">
      <alignment vertical="center"/>
    </xf>
    <xf numFmtId="176" fontId="13" fillId="0" borderId="6" xfId="0" applyNumberFormat="1" applyFont="1" applyFill="1" applyBorder="1" applyAlignment="1">
      <alignment vertical="center"/>
    </xf>
    <xf numFmtId="176" fontId="0" fillId="0" borderId="4" xfId="0" applyNumberFormat="1" applyFill="1" applyBorder="1">
      <alignment vertical="center"/>
    </xf>
    <xf numFmtId="176" fontId="12" fillId="0" borderId="6" xfId="0" applyNumberFormat="1" applyFont="1" applyFill="1" applyBorder="1" applyAlignment="1">
      <alignment vertical="center"/>
    </xf>
    <xf numFmtId="176" fontId="0" fillId="0" borderId="4" xfId="0" applyNumberFormat="1" applyFill="1" applyBorder="1" applyAlignment="1">
      <alignment vertical="center"/>
    </xf>
    <xf numFmtId="176" fontId="13" fillId="0" borderId="7" xfId="0" applyNumberFormat="1" applyFont="1" applyFill="1" applyBorder="1">
      <alignment vertical="center"/>
    </xf>
    <xf numFmtId="176" fontId="13" fillId="0" borderId="4" xfId="0" applyNumberFormat="1" applyFont="1" applyFill="1" applyBorder="1">
      <alignment vertical="center"/>
    </xf>
    <xf numFmtId="0" fontId="4" fillId="0" borderId="1" xfId="0" applyFont="1" applyBorder="1" applyAlignment="1">
      <alignment horizontal="center" vertical="center" wrapText="1"/>
    </xf>
    <xf numFmtId="0" fontId="10" fillId="0" borderId="0" xfId="0" applyFont="1" applyAlignment="1">
      <alignment horizontal="left" vertical="center"/>
    </xf>
    <xf numFmtId="0" fontId="18" fillId="0" borderId="2" xfId="0" applyFont="1" applyFill="1" applyBorder="1" applyAlignment="1">
      <alignment horizontal="center" vertical="center"/>
    </xf>
    <xf numFmtId="0" fontId="6" fillId="7" borderId="2" xfId="0" applyFont="1" applyFill="1" applyBorder="1" applyAlignment="1">
      <alignment horizontal="center" vertical="center"/>
    </xf>
    <xf numFmtId="56" fontId="0" fillId="0" borderId="4" xfId="0" applyNumberFormat="1" applyBorder="1" applyAlignment="1">
      <alignment horizontal="center" vertical="center"/>
    </xf>
    <xf numFmtId="56" fontId="21" fillId="0" borderId="4" xfId="0" applyNumberFormat="1" applyFont="1" applyBorder="1" applyAlignment="1">
      <alignment horizontal="center" vertical="center"/>
    </xf>
    <xf numFmtId="56" fontId="1" fillId="0" borderId="4" xfId="0" applyNumberFormat="1" applyFont="1" applyBorder="1" applyAlignment="1">
      <alignment horizontal="center" vertical="center"/>
    </xf>
    <xf numFmtId="56" fontId="0" fillId="0" borderId="42" xfId="0" applyNumberFormat="1" applyBorder="1">
      <alignment vertical="center"/>
    </xf>
    <xf numFmtId="56" fontId="0" fillId="0" borderId="43" xfId="0" applyNumberFormat="1" applyBorder="1">
      <alignment vertical="center"/>
    </xf>
    <xf numFmtId="0" fontId="0" fillId="0" borderId="0" xfId="0" applyAlignment="1">
      <alignment horizontal="right" vertical="center"/>
    </xf>
    <xf numFmtId="0" fontId="0" fillId="0" borderId="0" xfId="0" applyAlignment="1">
      <alignment horizontal="right" vertical="top"/>
    </xf>
    <xf numFmtId="176" fontId="9" fillId="3" borderId="6" xfId="0" applyNumberFormat="1" applyFont="1" applyFill="1" applyBorder="1" applyProtection="1">
      <alignment vertical="center"/>
      <protection locked="0"/>
    </xf>
    <xf numFmtId="176" fontId="9" fillId="3" borderId="4" xfId="0" applyNumberFormat="1" applyFont="1" applyFill="1" applyBorder="1" applyProtection="1">
      <alignment vertical="center"/>
      <protection locked="0"/>
    </xf>
    <xf numFmtId="178" fontId="9" fillId="3" borderId="4" xfId="0" applyNumberFormat="1" applyFont="1" applyFill="1" applyBorder="1" applyProtection="1">
      <alignment vertical="center"/>
      <protection locked="0"/>
    </xf>
    <xf numFmtId="178" fontId="9" fillId="3" borderId="4" xfId="0" applyNumberFormat="1" applyFont="1" applyFill="1" applyBorder="1" applyProtection="1">
      <alignment vertical="center"/>
      <protection locked="0"/>
    </xf>
    <xf numFmtId="56" fontId="0" fillId="0" borderId="4" xfId="0" applyNumberFormat="1" applyFont="1" applyBorder="1" applyAlignment="1">
      <alignment horizontal="center" vertical="center"/>
    </xf>
    <xf numFmtId="179" fontId="18" fillId="5" borderId="30" xfId="0" applyNumberFormat="1" applyFont="1" applyFill="1" applyBorder="1" applyAlignment="1" applyProtection="1">
      <alignment vertical="center" shrinkToFit="1"/>
      <protection locked="0"/>
    </xf>
    <xf numFmtId="179" fontId="18" fillId="5" borderId="27" xfId="0" applyNumberFormat="1" applyFont="1" applyFill="1" applyBorder="1" applyAlignment="1" applyProtection="1">
      <alignment vertical="center" shrinkToFit="1"/>
      <protection locked="0"/>
    </xf>
    <xf numFmtId="179" fontId="18" fillId="5" borderId="28" xfId="0" applyNumberFormat="1" applyFont="1" applyFill="1" applyBorder="1" applyAlignment="1" applyProtection="1">
      <alignment vertical="center" shrinkToFit="1"/>
      <protection locked="0"/>
    </xf>
    <xf numFmtId="179" fontId="18" fillId="5" borderId="5" xfId="0" applyNumberFormat="1" applyFont="1" applyFill="1" applyBorder="1" applyAlignment="1" applyProtection="1">
      <alignment vertical="center" shrinkToFit="1"/>
      <protection locked="0"/>
    </xf>
    <xf numFmtId="179" fontId="0" fillId="0" borderId="0" xfId="0" applyNumberFormat="1">
      <alignment vertical="center"/>
    </xf>
    <xf numFmtId="0" fontId="25" fillId="0" borderId="0" xfId="0" applyFont="1" applyAlignment="1">
      <alignment vertical="center" wrapText="1"/>
    </xf>
    <xf numFmtId="0" fontId="4" fillId="7" borderId="2" xfId="0" applyFont="1" applyFill="1" applyBorder="1" applyAlignment="1">
      <alignment horizontal="center" vertical="center"/>
    </xf>
    <xf numFmtId="0" fontId="6" fillId="7" borderId="1" xfId="0" applyFont="1" applyFill="1" applyBorder="1" applyAlignment="1">
      <alignment horizontal="center" vertical="center" wrapText="1"/>
    </xf>
    <xf numFmtId="0" fontId="25" fillId="0" borderId="0" xfId="0" applyFont="1" applyAlignment="1">
      <alignment vertical="center" wrapText="1"/>
    </xf>
    <xf numFmtId="0" fontId="0" fillId="0" borderId="44" xfId="0" applyBorder="1">
      <alignment vertical="center"/>
    </xf>
    <xf numFmtId="0" fontId="18" fillId="0" borderId="44" xfId="0" applyFont="1" applyFill="1" applyBorder="1" applyAlignment="1">
      <alignment horizontal="center" vertical="center"/>
    </xf>
    <xf numFmtId="0" fontId="0" fillId="0" borderId="44" xfId="0" applyBorder="1" applyAlignment="1">
      <alignment vertical="center"/>
    </xf>
    <xf numFmtId="0" fontId="4" fillId="7" borderId="1" xfId="0" applyFont="1" applyFill="1" applyBorder="1" applyAlignment="1">
      <alignment horizontal="center" vertical="center" wrapText="1"/>
    </xf>
    <xf numFmtId="177" fontId="18" fillId="0" borderId="44" xfId="0" applyNumberFormat="1" applyFont="1" applyFill="1" applyBorder="1" applyAlignment="1">
      <alignment horizontal="center" vertical="center" shrinkToFit="1"/>
    </xf>
    <xf numFmtId="177" fontId="18" fillId="0" borderId="2" xfId="0" applyNumberFormat="1" applyFont="1" applyFill="1" applyBorder="1" applyAlignment="1">
      <alignment horizontal="center" vertical="center" shrinkToFit="1"/>
    </xf>
    <xf numFmtId="0" fontId="22" fillId="0" borderId="0" xfId="0" applyFont="1" applyAlignment="1">
      <alignment horizontal="center" vertical="center" wrapText="1"/>
    </xf>
    <xf numFmtId="0" fontId="22" fillId="0" borderId="0" xfId="0" applyFont="1" applyAlignment="1">
      <alignment horizontal="center" vertical="center"/>
    </xf>
    <xf numFmtId="0" fontId="22" fillId="8" borderId="0" xfId="0" applyFont="1" applyFill="1" applyAlignment="1">
      <alignment horizontal="left" vertical="center"/>
    </xf>
    <xf numFmtId="0" fontId="25" fillId="0" borderId="0" xfId="0" applyFont="1" applyAlignment="1">
      <alignment vertical="center" wrapText="1"/>
    </xf>
    <xf numFmtId="0" fontId="25" fillId="0" borderId="0" xfId="0" applyFont="1" applyAlignment="1">
      <alignment horizontal="left" vertical="center" wrapText="1"/>
    </xf>
    <xf numFmtId="0" fontId="17" fillId="0" borderId="0" xfId="0" applyFont="1" applyAlignment="1">
      <alignment horizontal="center" vertical="center" wrapText="1"/>
    </xf>
    <xf numFmtId="0" fontId="16" fillId="0" borderId="0" xfId="0" applyFont="1" applyAlignment="1">
      <alignment horizontal="center" vertical="center" wrapText="1"/>
    </xf>
    <xf numFmtId="0" fontId="0" fillId="5" borderId="2" xfId="0"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6" fillId="0" borderId="44" xfId="0" applyFont="1" applyBorder="1" applyAlignment="1">
      <alignment horizontal="center" vertical="center"/>
    </xf>
    <xf numFmtId="0" fontId="4" fillId="0" borderId="44" xfId="0" applyFont="1" applyBorder="1" applyAlignment="1">
      <alignment horizontal="center" vertical="center"/>
    </xf>
    <xf numFmtId="0" fontId="4" fillId="5" borderId="1" xfId="0" applyFont="1" applyFill="1" applyBorder="1" applyAlignment="1" applyProtection="1">
      <alignment vertical="center" wrapText="1"/>
      <protection locked="0"/>
    </xf>
    <xf numFmtId="0" fontId="16" fillId="0" borderId="35" xfId="0" applyFont="1" applyBorder="1" applyAlignment="1">
      <alignment horizontal="center" vertical="center"/>
    </xf>
    <xf numFmtId="0" fontId="0" fillId="9" borderId="36" xfId="0" applyFill="1" applyBorder="1" applyAlignment="1" applyProtection="1">
      <alignment horizontal="center" vertical="center"/>
      <protection locked="0"/>
    </xf>
    <xf numFmtId="0" fontId="0" fillId="9" borderId="31" xfId="0" applyFill="1" applyBorder="1" applyAlignment="1" applyProtection="1">
      <alignment horizontal="center" vertical="center"/>
      <protection locked="0"/>
    </xf>
    <xf numFmtId="0" fontId="0" fillId="9" borderId="37" xfId="0" applyFill="1" applyBorder="1" applyAlignment="1" applyProtection="1">
      <alignment horizontal="center" vertical="center"/>
      <protection locked="0"/>
    </xf>
    <xf numFmtId="0" fontId="0" fillId="9" borderId="38" xfId="0" applyFill="1" applyBorder="1" applyAlignment="1" applyProtection="1">
      <alignment horizontal="center" vertical="center"/>
      <protection locked="0"/>
    </xf>
    <xf numFmtId="0" fontId="0" fillId="9" borderId="0" xfId="0" applyFill="1" applyBorder="1" applyAlignment="1" applyProtection="1">
      <alignment horizontal="center" vertical="center"/>
      <protection locked="0"/>
    </xf>
    <xf numFmtId="0" fontId="0" fillId="9" borderId="39" xfId="0" applyFill="1" applyBorder="1" applyAlignment="1" applyProtection="1">
      <alignment horizontal="center" vertical="center"/>
      <protection locked="0"/>
    </xf>
    <xf numFmtId="0" fontId="0" fillId="9" borderId="40" xfId="0" applyFill="1" applyBorder="1" applyAlignment="1" applyProtection="1">
      <alignment horizontal="center" vertical="center"/>
      <protection locked="0"/>
    </xf>
    <xf numFmtId="0" fontId="0" fillId="9" borderId="35" xfId="0" applyFill="1" applyBorder="1" applyAlignment="1" applyProtection="1">
      <alignment horizontal="center" vertical="center"/>
      <protection locked="0"/>
    </xf>
    <xf numFmtId="0" fontId="0" fillId="9" borderId="41" xfId="0" applyFill="1" applyBorder="1" applyAlignment="1" applyProtection="1">
      <alignment horizontal="center" vertical="center"/>
      <protection locked="0"/>
    </xf>
    <xf numFmtId="0" fontId="8" fillId="6" borderId="15"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6" fillId="0" borderId="2" xfId="0" applyFont="1" applyBorder="1" applyAlignment="1">
      <alignment horizontal="center" vertical="center"/>
    </xf>
    <xf numFmtId="0" fontId="4" fillId="6" borderId="32" xfId="0" applyFont="1" applyFill="1" applyBorder="1" applyAlignment="1">
      <alignment horizontal="center" vertical="center"/>
    </xf>
    <xf numFmtId="0" fontId="6" fillId="6" borderId="33" xfId="0" applyFont="1" applyFill="1" applyBorder="1" applyAlignment="1">
      <alignment horizontal="center" vertical="center"/>
    </xf>
    <xf numFmtId="177" fontId="13" fillId="0" borderId="33" xfId="0" applyNumberFormat="1" applyFont="1" applyFill="1" applyBorder="1" applyAlignment="1">
      <alignment horizontal="center" vertical="center" shrinkToFit="1"/>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8" fillId="7" borderId="10"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2" fillId="0" borderId="0" xfId="0" applyFont="1" applyAlignment="1">
      <alignment horizontal="center" vertical="center"/>
    </xf>
    <xf numFmtId="176" fontId="12" fillId="0" borderId="6" xfId="0" applyNumberFormat="1" applyFont="1" applyFill="1" applyBorder="1" applyAlignment="1">
      <alignment horizontal="center" vertical="center"/>
    </xf>
    <xf numFmtId="176" fontId="8" fillId="0" borderId="4" xfId="0" applyNumberFormat="1" applyFont="1" applyBorder="1" applyAlignment="1">
      <alignment horizontal="center" vertical="center" wrapText="1"/>
    </xf>
    <xf numFmtId="176" fontId="8" fillId="0" borderId="6" xfId="0" applyNumberFormat="1" applyFont="1" applyBorder="1" applyAlignment="1">
      <alignment horizontal="center" vertical="center"/>
    </xf>
    <xf numFmtId="0" fontId="0" fillId="10" borderId="2" xfId="0" applyFill="1" applyBorder="1" applyAlignment="1" applyProtection="1">
      <alignment horizontal="center" vertical="center"/>
    </xf>
    <xf numFmtId="0" fontId="4" fillId="10" borderId="3" xfId="0" applyFont="1" applyFill="1" applyBorder="1" applyAlignment="1" applyProtection="1">
      <alignment horizontal="center" vertical="center"/>
    </xf>
    <xf numFmtId="0" fontId="6" fillId="10" borderId="4" xfId="0" applyFont="1" applyFill="1" applyBorder="1" applyAlignment="1" applyProtection="1">
      <alignment horizontal="center" vertical="center"/>
    </xf>
    <xf numFmtId="0" fontId="6" fillId="10" borderId="5" xfId="0" applyFont="1" applyFill="1" applyBorder="1" applyAlignment="1" applyProtection="1">
      <alignment horizontal="center" vertical="center"/>
    </xf>
    <xf numFmtId="176" fontId="8" fillId="0" borderId="4" xfId="0" applyNumberFormat="1" applyFont="1" applyBorder="1" applyAlignment="1">
      <alignment horizontal="center" vertical="center"/>
    </xf>
    <xf numFmtId="176" fontId="13" fillId="0" borderId="7" xfId="0" applyNumberFormat="1" applyFont="1" applyBorder="1" applyAlignment="1">
      <alignment horizontal="center" vertical="center"/>
    </xf>
    <xf numFmtId="176" fontId="13" fillId="0" borderId="6" xfId="0" applyNumberFormat="1" applyFont="1" applyBorder="1" applyAlignment="1">
      <alignment horizontal="center" vertical="center"/>
    </xf>
    <xf numFmtId="176" fontId="2" fillId="2" borderId="0" xfId="0" applyNumberFormat="1" applyFont="1" applyFill="1" applyAlignment="1">
      <alignment horizontal="left" vertical="center" wrapText="1"/>
    </xf>
    <xf numFmtId="176" fontId="2" fillId="2" borderId="0" xfId="0" applyNumberFormat="1" applyFont="1" applyFill="1" applyAlignment="1">
      <alignment horizontal="left" vertical="center"/>
    </xf>
    <xf numFmtId="176" fontId="13" fillId="0" borderId="4" xfId="0" applyNumberFormat="1" applyFont="1" applyBorder="1" applyAlignment="1">
      <alignment horizontal="center" vertical="center" wrapText="1"/>
    </xf>
    <xf numFmtId="176" fontId="13" fillId="0" borderId="4" xfId="0" applyNumberFormat="1" applyFont="1" applyBorder="1" applyAlignment="1">
      <alignment horizontal="center" vertical="center"/>
    </xf>
    <xf numFmtId="176" fontId="13" fillId="0" borderId="0" xfId="0" applyNumberFormat="1" applyFont="1" applyBorder="1" applyAlignment="1">
      <alignment horizontal="center" vertical="center"/>
    </xf>
  </cellXfs>
  <cellStyles count="1">
    <cellStyle name="標準" xfId="0" builtinId="0"/>
  </cellStyles>
  <dxfs count="6">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24</xdr:row>
      <xdr:rowOff>76200</xdr:rowOff>
    </xdr:from>
    <xdr:to>
      <xdr:col>7</xdr:col>
      <xdr:colOff>608965</xdr:colOff>
      <xdr:row>28</xdr:row>
      <xdr:rowOff>139065</xdr:rowOff>
    </xdr:to>
    <xdr:pic>
      <xdr:nvPicPr>
        <xdr:cNvPr id="2" name="図 1">
          <a:extLst>
            <a:ext uri="{FF2B5EF4-FFF2-40B4-BE49-F238E27FC236}">
              <a16:creationId xmlns:a16="http://schemas.microsoft.com/office/drawing/2014/main" id="{27354431-1854-4342-9794-917428AACBB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210675"/>
          <a:ext cx="5387340" cy="1215390"/>
        </a:xfrm>
        <a:prstGeom prst="rect">
          <a:avLst/>
        </a:prstGeom>
        <a:solidFill>
          <a:schemeClr val="bg1"/>
        </a:solid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0"/>
  <sheetViews>
    <sheetView workbookViewId="0">
      <selection activeCell="I5" sqref="I5"/>
    </sheetView>
  </sheetViews>
  <sheetFormatPr defaultRowHeight="13.5" x14ac:dyDescent="0.15"/>
  <cols>
    <col min="8" max="8" width="13.5" customWidth="1"/>
  </cols>
  <sheetData>
    <row r="1" spans="1:16" ht="35.65" customHeight="1" x14ac:dyDescent="0.15">
      <c r="A1" s="90" t="s">
        <v>132</v>
      </c>
      <c r="B1" s="91"/>
      <c r="C1" s="91"/>
      <c r="D1" s="91"/>
      <c r="E1" s="91"/>
      <c r="F1" s="91"/>
      <c r="G1" s="91"/>
      <c r="H1" s="91"/>
    </row>
    <row r="2" spans="1:16" ht="20.100000000000001" customHeight="1" x14ac:dyDescent="0.15">
      <c r="A2" s="92" t="s">
        <v>57</v>
      </c>
      <c r="B2" s="92"/>
      <c r="C2" s="92"/>
      <c r="D2" s="92"/>
      <c r="E2" s="92"/>
      <c r="F2" s="92"/>
      <c r="G2" s="92"/>
      <c r="H2" s="92"/>
    </row>
    <row r="3" spans="1:16" ht="18" customHeight="1" x14ac:dyDescent="0.15">
      <c r="A3" s="42" t="s">
        <v>133</v>
      </c>
      <c r="B3" s="42"/>
      <c r="C3" s="42"/>
      <c r="D3" s="42"/>
      <c r="E3" s="42"/>
      <c r="F3" s="42"/>
      <c r="G3" s="42"/>
      <c r="H3" s="42"/>
    </row>
    <row r="4" spans="1:16" ht="18" customHeight="1" x14ac:dyDescent="0.15">
      <c r="A4" s="93" t="s">
        <v>116</v>
      </c>
      <c r="B4" s="93"/>
      <c r="C4" s="93"/>
      <c r="D4" s="93"/>
      <c r="E4" s="93"/>
      <c r="F4" s="93"/>
      <c r="G4" s="93"/>
      <c r="H4" s="93"/>
    </row>
    <row r="5" spans="1:16" ht="18" customHeight="1" x14ac:dyDescent="0.15">
      <c r="A5" s="93"/>
      <c r="B5" s="93"/>
      <c r="C5" s="93"/>
      <c r="D5" s="93"/>
      <c r="E5" s="93"/>
      <c r="F5" s="93"/>
      <c r="G5" s="93"/>
      <c r="H5" s="93"/>
    </row>
    <row r="6" spans="1:16" ht="18" customHeight="1" x14ac:dyDescent="0.15">
      <c r="A6" s="42" t="s">
        <v>58</v>
      </c>
      <c r="B6" s="42"/>
      <c r="C6" s="42"/>
      <c r="D6" s="42"/>
      <c r="E6" s="42"/>
      <c r="F6" s="42"/>
      <c r="G6" s="42"/>
      <c r="H6" s="42"/>
    </row>
    <row r="7" spans="1:16" ht="18" customHeight="1" x14ac:dyDescent="0.15">
      <c r="A7" s="93" t="s">
        <v>140</v>
      </c>
      <c r="B7" s="93"/>
      <c r="C7" s="93"/>
      <c r="D7" s="93"/>
      <c r="E7" s="93"/>
      <c r="F7" s="93"/>
      <c r="G7" s="93"/>
      <c r="H7" s="93"/>
    </row>
    <row r="8" spans="1:16" ht="18" customHeight="1" x14ac:dyDescent="0.15">
      <c r="A8" s="93"/>
      <c r="B8" s="93"/>
      <c r="C8" s="93"/>
      <c r="D8" s="93"/>
      <c r="E8" s="93"/>
      <c r="F8" s="93"/>
      <c r="G8" s="93"/>
      <c r="H8" s="93"/>
    </row>
    <row r="9" spans="1:16" ht="18" customHeight="1" x14ac:dyDescent="0.15">
      <c r="A9" s="93" t="s">
        <v>137</v>
      </c>
      <c r="B9" s="93"/>
      <c r="C9" s="93"/>
      <c r="D9" s="93"/>
      <c r="E9" s="93"/>
      <c r="F9" s="93"/>
      <c r="G9" s="93"/>
      <c r="H9" s="93"/>
      <c r="J9" s="80"/>
      <c r="K9" s="80"/>
      <c r="L9" s="80"/>
      <c r="M9" s="80"/>
      <c r="N9" s="80"/>
      <c r="O9" s="80"/>
      <c r="P9" s="80"/>
    </row>
    <row r="10" spans="1:16" ht="18" customHeight="1" x14ac:dyDescent="0.15">
      <c r="A10" s="93"/>
      <c r="B10" s="93"/>
      <c r="C10" s="93"/>
      <c r="D10" s="93"/>
      <c r="E10" s="93"/>
      <c r="F10" s="93"/>
      <c r="G10" s="93"/>
      <c r="H10" s="93"/>
      <c r="I10" s="42"/>
      <c r="J10" s="42"/>
      <c r="K10" s="42"/>
      <c r="L10" s="42"/>
      <c r="M10" s="42"/>
      <c r="N10" s="42"/>
      <c r="O10" s="42"/>
      <c r="P10" s="42"/>
    </row>
    <row r="11" spans="1:16" ht="18" customHeight="1" x14ac:dyDescent="0.15">
      <c r="A11" s="42" t="s">
        <v>135</v>
      </c>
      <c r="I11" s="83"/>
      <c r="J11" s="83"/>
      <c r="K11" s="83"/>
      <c r="L11" s="83"/>
      <c r="M11" s="83"/>
      <c r="N11" s="83"/>
      <c r="O11" s="83"/>
      <c r="P11" s="83"/>
    </row>
    <row r="12" spans="1:16" ht="18" customHeight="1" x14ac:dyDescent="0.15">
      <c r="A12" s="93" t="s">
        <v>136</v>
      </c>
      <c r="B12" s="93"/>
      <c r="C12" s="93"/>
      <c r="D12" s="93"/>
      <c r="E12" s="93"/>
      <c r="F12" s="93"/>
      <c r="G12" s="93"/>
      <c r="H12" s="93"/>
      <c r="I12" s="83"/>
      <c r="J12" s="83"/>
      <c r="K12" s="83"/>
      <c r="L12" s="83"/>
      <c r="M12" s="83"/>
      <c r="N12" s="83"/>
      <c r="O12" s="83"/>
      <c r="P12" s="83"/>
    </row>
    <row r="13" spans="1:16" ht="18" customHeight="1" x14ac:dyDescent="0.15">
      <c r="A13" s="93"/>
      <c r="B13" s="93"/>
      <c r="C13" s="93"/>
      <c r="D13" s="93"/>
      <c r="E13" s="93"/>
      <c r="F13" s="93"/>
      <c r="G13" s="93"/>
      <c r="H13" s="93"/>
    </row>
    <row r="14" spans="1:16" ht="18.75" x14ac:dyDescent="0.15">
      <c r="A14" s="42"/>
      <c r="B14" s="42"/>
      <c r="C14" s="42"/>
      <c r="D14" s="42"/>
      <c r="E14" s="42"/>
      <c r="F14" s="42"/>
      <c r="G14" s="42"/>
      <c r="H14" s="42"/>
    </row>
    <row r="15" spans="1:16" ht="19.5" x14ac:dyDescent="0.15">
      <c r="A15" s="92" t="s">
        <v>67</v>
      </c>
      <c r="B15" s="92"/>
      <c r="C15" s="92"/>
      <c r="D15" s="92"/>
      <c r="E15" s="92"/>
      <c r="F15" s="92"/>
      <c r="G15" s="92"/>
      <c r="H15" s="92"/>
    </row>
    <row r="16" spans="1:16" ht="18.75" customHeight="1" x14ac:dyDescent="0.15">
      <c r="A16" s="43" t="s">
        <v>89</v>
      </c>
      <c r="B16" s="43"/>
      <c r="C16" s="42"/>
      <c r="D16" s="42"/>
      <c r="E16" s="42"/>
      <c r="F16" s="42"/>
      <c r="G16" s="42"/>
      <c r="H16" s="42"/>
    </row>
    <row r="17" spans="1:8" ht="18.75" x14ac:dyDescent="0.15">
      <c r="A17" s="42" t="s">
        <v>68</v>
      </c>
      <c r="B17" s="42"/>
      <c r="C17" s="42"/>
      <c r="D17" s="42"/>
      <c r="E17" s="42"/>
      <c r="F17" s="42"/>
      <c r="G17" s="42"/>
      <c r="H17" s="42"/>
    </row>
    <row r="18" spans="1:8" ht="18.75" x14ac:dyDescent="0.15">
      <c r="A18" s="43" t="s">
        <v>40</v>
      </c>
      <c r="B18" s="43"/>
      <c r="C18" s="42"/>
      <c r="D18" s="42"/>
      <c r="E18" s="42"/>
      <c r="F18" s="42"/>
      <c r="G18" s="42"/>
      <c r="H18" s="42"/>
    </row>
    <row r="19" spans="1:8" ht="18.75" x14ac:dyDescent="0.15">
      <c r="A19" s="44" t="s">
        <v>69</v>
      </c>
      <c r="B19" s="42" t="s">
        <v>70</v>
      </c>
      <c r="C19" s="42"/>
      <c r="D19" s="42"/>
      <c r="E19" s="42"/>
      <c r="F19" s="42"/>
      <c r="G19" s="42"/>
      <c r="H19" s="42"/>
    </row>
    <row r="20" spans="1:8" ht="18.75" x14ac:dyDescent="0.15">
      <c r="A20" s="44" t="s">
        <v>71</v>
      </c>
      <c r="B20" s="42" t="s">
        <v>72</v>
      </c>
      <c r="C20" s="42"/>
      <c r="D20" s="42"/>
      <c r="E20" s="42"/>
      <c r="F20" s="42"/>
      <c r="G20" s="42"/>
      <c r="H20" s="42"/>
    </row>
    <row r="21" spans="1:8" ht="20.100000000000001" customHeight="1" x14ac:dyDescent="0.15">
      <c r="A21" s="44" t="s">
        <v>73</v>
      </c>
      <c r="B21" s="42" t="s">
        <v>74</v>
      </c>
      <c r="C21" s="42"/>
      <c r="D21" s="42"/>
      <c r="E21" s="42"/>
      <c r="F21" s="42"/>
      <c r="G21" s="42"/>
      <c r="H21" s="42"/>
    </row>
    <row r="22" spans="1:8" ht="20.100000000000001" customHeight="1" x14ac:dyDescent="0.15">
      <c r="A22" s="42" t="s">
        <v>75</v>
      </c>
      <c r="B22" s="42"/>
      <c r="C22" s="42"/>
      <c r="D22" s="42"/>
      <c r="E22" s="42"/>
      <c r="F22" s="42"/>
      <c r="G22" s="42"/>
      <c r="H22" s="42"/>
    </row>
    <row r="23" spans="1:8" ht="20.100000000000001" customHeight="1" x14ac:dyDescent="0.15">
      <c r="A23" s="42" t="s">
        <v>76</v>
      </c>
      <c r="B23" s="42"/>
      <c r="C23" s="42"/>
      <c r="D23" s="42"/>
      <c r="E23" s="42"/>
      <c r="F23" s="42"/>
      <c r="G23" s="42"/>
      <c r="H23" s="42"/>
    </row>
    <row r="24" spans="1:8" ht="20.100000000000001" customHeight="1" x14ac:dyDescent="0.15">
      <c r="A24" s="43" t="s">
        <v>77</v>
      </c>
      <c r="B24" s="43"/>
      <c r="C24" s="42"/>
      <c r="D24" s="42"/>
      <c r="E24" s="42"/>
      <c r="F24" s="42"/>
      <c r="G24" s="42"/>
      <c r="H24" s="42"/>
    </row>
    <row r="25" spans="1:8" ht="31.9" customHeight="1" x14ac:dyDescent="0.15">
      <c r="A25" s="45"/>
      <c r="B25" s="45"/>
      <c r="C25" s="42"/>
      <c r="D25" s="42"/>
      <c r="E25" s="42"/>
      <c r="F25" s="42"/>
      <c r="G25" s="42"/>
      <c r="H25" s="42"/>
    </row>
    <row r="26" spans="1:8" ht="18.75" x14ac:dyDescent="0.15">
      <c r="A26" s="45"/>
      <c r="B26" s="45"/>
      <c r="C26" s="42"/>
      <c r="D26" s="42"/>
      <c r="E26" s="42"/>
      <c r="F26" s="42"/>
      <c r="G26" s="42"/>
      <c r="H26" s="42"/>
    </row>
    <row r="27" spans="1:8" ht="18.75" x14ac:dyDescent="0.15">
      <c r="A27" s="45"/>
      <c r="B27" s="45"/>
      <c r="C27" s="42"/>
      <c r="D27" s="42"/>
      <c r="E27" s="42"/>
      <c r="F27" s="42"/>
      <c r="G27" s="42"/>
      <c r="H27" s="42"/>
    </row>
    <row r="28" spans="1:8" ht="18.75" x14ac:dyDescent="0.15">
      <c r="A28" s="45"/>
      <c r="B28" s="45"/>
      <c r="C28" s="42"/>
      <c r="D28" s="42"/>
      <c r="E28" s="42"/>
      <c r="F28" s="42"/>
      <c r="G28" s="42"/>
      <c r="H28" s="42"/>
    </row>
    <row r="29" spans="1:8" ht="18.75" x14ac:dyDescent="0.15">
      <c r="A29" s="45"/>
      <c r="B29" s="45"/>
      <c r="C29" s="42"/>
      <c r="D29" s="42"/>
      <c r="E29" s="42"/>
      <c r="F29" s="42"/>
      <c r="G29" s="42"/>
      <c r="H29" s="42"/>
    </row>
    <row r="30" spans="1:8" ht="18.75" x14ac:dyDescent="0.15">
      <c r="A30" s="45"/>
      <c r="B30" s="45"/>
      <c r="C30" s="42"/>
      <c r="D30" s="42"/>
      <c r="E30" s="42"/>
      <c r="F30" s="42"/>
      <c r="G30" s="42"/>
      <c r="H30" s="42"/>
    </row>
    <row r="31" spans="1:8" ht="18.75" x14ac:dyDescent="0.15">
      <c r="A31" s="45" t="s">
        <v>28</v>
      </c>
      <c r="B31" s="45" t="s">
        <v>83</v>
      </c>
      <c r="C31" s="45"/>
      <c r="D31" s="45"/>
      <c r="E31" s="45"/>
      <c r="F31" s="45"/>
      <c r="G31" s="45"/>
      <c r="H31" s="45"/>
    </row>
    <row r="32" spans="1:8" ht="18.75" x14ac:dyDescent="0.15">
      <c r="A32" s="45" t="s">
        <v>29</v>
      </c>
      <c r="B32" s="45" t="s">
        <v>84</v>
      </c>
      <c r="C32" s="45"/>
      <c r="D32" s="45"/>
      <c r="E32" s="45"/>
      <c r="F32" s="45"/>
      <c r="G32" s="45"/>
      <c r="H32" s="45"/>
    </row>
    <row r="33" spans="1:8" x14ac:dyDescent="0.15">
      <c r="A33" s="94" t="s">
        <v>78</v>
      </c>
      <c r="B33" s="94"/>
      <c r="C33" s="94"/>
      <c r="D33" s="94"/>
      <c r="E33" s="94"/>
      <c r="F33" s="94"/>
      <c r="G33" s="94"/>
      <c r="H33" s="94"/>
    </row>
    <row r="34" spans="1:8" x14ac:dyDescent="0.15">
      <c r="A34" s="94"/>
      <c r="B34" s="94"/>
      <c r="C34" s="94"/>
      <c r="D34" s="94"/>
      <c r="E34" s="94"/>
      <c r="F34" s="94"/>
      <c r="G34" s="94"/>
      <c r="H34" s="94"/>
    </row>
    <row r="35" spans="1:8" x14ac:dyDescent="0.15">
      <c r="A35" s="94" t="s">
        <v>118</v>
      </c>
      <c r="B35" s="94"/>
      <c r="C35" s="94"/>
      <c r="D35" s="94"/>
      <c r="E35" s="94"/>
      <c r="F35" s="94"/>
      <c r="G35" s="94"/>
      <c r="H35" s="94"/>
    </row>
    <row r="36" spans="1:8" x14ac:dyDescent="0.15">
      <c r="A36" s="94"/>
      <c r="B36" s="94"/>
      <c r="C36" s="94"/>
      <c r="D36" s="94"/>
      <c r="E36" s="94"/>
      <c r="F36" s="94"/>
      <c r="G36" s="94"/>
      <c r="H36" s="94"/>
    </row>
    <row r="37" spans="1:8" ht="18.75" x14ac:dyDescent="0.15">
      <c r="A37" s="46" t="s">
        <v>79</v>
      </c>
      <c r="B37" s="47"/>
      <c r="C37" s="48"/>
      <c r="D37" s="48"/>
      <c r="E37" s="48"/>
      <c r="F37" s="48"/>
      <c r="G37" s="48"/>
      <c r="H37" s="48"/>
    </row>
    <row r="38" spans="1:8" ht="18.75" x14ac:dyDescent="0.15">
      <c r="A38" s="49" t="s">
        <v>80</v>
      </c>
      <c r="B38" s="48"/>
      <c r="C38" s="48"/>
      <c r="D38" s="48"/>
      <c r="E38" s="48"/>
      <c r="F38" s="48"/>
      <c r="G38" s="48"/>
      <c r="H38" s="48"/>
    </row>
    <row r="39" spans="1:8" ht="18.75" x14ac:dyDescent="0.15">
      <c r="A39" s="49" t="s">
        <v>90</v>
      </c>
      <c r="B39" s="48"/>
      <c r="C39" s="48"/>
      <c r="D39" s="48"/>
      <c r="E39" s="48"/>
      <c r="F39" s="48"/>
      <c r="G39" s="48"/>
      <c r="H39" s="48"/>
    </row>
    <row r="40" spans="1:8" ht="18.75" x14ac:dyDescent="0.15">
      <c r="A40" s="43" t="s">
        <v>81</v>
      </c>
      <c r="B40" s="43"/>
      <c r="C40" s="42"/>
      <c r="D40" s="42"/>
      <c r="E40" s="42"/>
      <c r="F40" s="42"/>
      <c r="G40" s="42"/>
      <c r="H40" s="42"/>
    </row>
    <row r="41" spans="1:8" x14ac:dyDescent="0.15">
      <c r="A41" s="94" t="s">
        <v>82</v>
      </c>
      <c r="B41" s="94"/>
      <c r="C41" s="94"/>
      <c r="D41" s="94"/>
      <c r="E41" s="94"/>
      <c r="F41" s="94"/>
      <c r="G41" s="94"/>
      <c r="H41" s="94"/>
    </row>
    <row r="42" spans="1:8" x14ac:dyDescent="0.15">
      <c r="A42" s="94"/>
      <c r="B42" s="94"/>
      <c r="C42" s="94"/>
      <c r="D42" s="94"/>
      <c r="E42" s="94"/>
      <c r="F42" s="94"/>
      <c r="G42" s="94"/>
      <c r="H42" s="94"/>
    </row>
    <row r="43" spans="1:8" x14ac:dyDescent="0.15">
      <c r="A43" s="94"/>
      <c r="B43" s="94"/>
      <c r="C43" s="94"/>
      <c r="D43" s="94"/>
      <c r="E43" s="94"/>
      <c r="F43" s="94"/>
      <c r="G43" s="94"/>
      <c r="H43" s="94"/>
    </row>
    <row r="44" spans="1:8" x14ac:dyDescent="0.15">
      <c r="A44" s="94"/>
      <c r="B44" s="94"/>
      <c r="C44" s="94"/>
      <c r="D44" s="94"/>
      <c r="E44" s="94"/>
      <c r="F44" s="94"/>
      <c r="G44" s="94"/>
      <c r="H44" s="94"/>
    </row>
    <row r="45" spans="1:8" x14ac:dyDescent="0.15">
      <c r="A45" s="94"/>
      <c r="B45" s="94"/>
      <c r="C45" s="94"/>
      <c r="D45" s="94"/>
      <c r="E45" s="94"/>
      <c r="F45" s="94"/>
      <c r="G45" s="94"/>
      <c r="H45" s="94"/>
    </row>
    <row r="46" spans="1:8" ht="20.100000000000001" customHeight="1" x14ac:dyDescent="0.15"/>
    <row r="47" spans="1:8" ht="20.100000000000001" customHeight="1" x14ac:dyDescent="0.15">
      <c r="A47" s="92" t="s">
        <v>59</v>
      </c>
      <c r="B47" s="92"/>
      <c r="C47" s="92"/>
      <c r="D47" s="92"/>
      <c r="E47" s="92"/>
      <c r="F47" s="92"/>
      <c r="G47" s="92"/>
      <c r="H47" s="92"/>
    </row>
    <row r="48" spans="1:8" ht="26.45" customHeight="1" x14ac:dyDescent="0.15">
      <c r="A48" s="42" t="s">
        <v>60</v>
      </c>
      <c r="B48" s="42"/>
      <c r="C48" s="42"/>
      <c r="D48" s="42"/>
      <c r="E48" s="42"/>
      <c r="F48" s="42"/>
      <c r="G48" s="42"/>
      <c r="H48" s="42"/>
    </row>
    <row r="49" spans="1:8" ht="25.9" customHeight="1" x14ac:dyDescent="0.15">
      <c r="A49" s="42" t="s">
        <v>61</v>
      </c>
      <c r="B49" s="42"/>
      <c r="C49" s="42"/>
      <c r="D49" s="42"/>
      <c r="E49" s="42"/>
      <c r="F49" s="42"/>
      <c r="G49" s="42"/>
      <c r="H49" s="42"/>
    </row>
    <row r="50" spans="1:8" ht="18.75" x14ac:dyDescent="0.15">
      <c r="A50" s="42" t="s">
        <v>62</v>
      </c>
      <c r="B50" s="42"/>
      <c r="C50" s="42"/>
      <c r="D50" s="42"/>
      <c r="E50" s="42"/>
      <c r="F50" s="42"/>
      <c r="G50" s="42"/>
      <c r="H50" s="42"/>
    </row>
    <row r="51" spans="1:8" ht="18.75" x14ac:dyDescent="0.15">
      <c r="A51" s="42" t="s">
        <v>63</v>
      </c>
      <c r="B51" s="42"/>
      <c r="C51" s="42"/>
      <c r="D51" s="42"/>
      <c r="E51" s="42"/>
      <c r="F51" s="42"/>
      <c r="G51" s="42"/>
      <c r="H51" s="42"/>
    </row>
    <row r="52" spans="1:8" ht="18.75" x14ac:dyDescent="0.15">
      <c r="A52" s="42" t="s">
        <v>64</v>
      </c>
      <c r="B52" s="42"/>
      <c r="C52" s="42"/>
      <c r="D52" s="42"/>
      <c r="E52" s="42"/>
      <c r="F52" s="42"/>
      <c r="G52" s="42"/>
      <c r="H52" s="42"/>
    </row>
    <row r="53" spans="1:8" ht="18.75" x14ac:dyDescent="0.15">
      <c r="A53" s="42" t="s">
        <v>65</v>
      </c>
      <c r="B53" s="42"/>
      <c r="C53" s="42"/>
      <c r="D53" s="42"/>
      <c r="E53" s="42"/>
      <c r="F53" s="42"/>
      <c r="G53" s="42"/>
      <c r="H53" s="42"/>
    </row>
    <row r="54" spans="1:8" ht="20.100000000000001" customHeight="1" x14ac:dyDescent="0.15">
      <c r="A54" s="94" t="s">
        <v>117</v>
      </c>
      <c r="B54" s="94"/>
      <c r="C54" s="94"/>
      <c r="D54" s="94"/>
      <c r="E54" s="94"/>
      <c r="F54" s="94"/>
      <c r="G54" s="94"/>
      <c r="H54" s="94"/>
    </row>
    <row r="55" spans="1:8" ht="20.100000000000001" customHeight="1" x14ac:dyDescent="0.15">
      <c r="A55" s="94"/>
      <c r="B55" s="94"/>
      <c r="C55" s="94"/>
      <c r="D55" s="94"/>
      <c r="E55" s="94"/>
      <c r="F55" s="94"/>
      <c r="G55" s="94"/>
      <c r="H55" s="94"/>
    </row>
    <row r="56" spans="1:8" ht="20.100000000000001" customHeight="1" x14ac:dyDescent="0.15">
      <c r="A56" s="94"/>
      <c r="B56" s="94"/>
      <c r="C56" s="94"/>
      <c r="D56" s="94"/>
      <c r="E56" s="94"/>
      <c r="F56" s="94"/>
      <c r="G56" s="94"/>
      <c r="H56" s="94"/>
    </row>
    <row r="57" spans="1:8" ht="20.100000000000001" customHeight="1" x14ac:dyDescent="0.15">
      <c r="A57" s="94" t="s">
        <v>115</v>
      </c>
      <c r="B57" s="94"/>
      <c r="C57" s="94"/>
      <c r="D57" s="94"/>
      <c r="E57" s="94"/>
      <c r="F57" s="94"/>
      <c r="G57" s="94"/>
      <c r="H57" s="94"/>
    </row>
    <row r="58" spans="1:8" ht="20.100000000000001" customHeight="1" x14ac:dyDescent="0.15">
      <c r="A58" s="94"/>
      <c r="B58" s="94"/>
      <c r="C58" s="94"/>
      <c r="D58" s="94"/>
      <c r="E58" s="94"/>
      <c r="F58" s="94"/>
      <c r="G58" s="94"/>
      <c r="H58" s="94"/>
    </row>
    <row r="59" spans="1:8" ht="20.100000000000001" customHeight="1" x14ac:dyDescent="0.15">
      <c r="A59" s="42" t="s">
        <v>66</v>
      </c>
      <c r="B59" s="42"/>
      <c r="C59" s="42"/>
      <c r="D59" s="42"/>
      <c r="E59" s="42"/>
      <c r="F59" s="42"/>
      <c r="G59" s="42"/>
      <c r="H59" s="42"/>
    </row>
    <row r="60" spans="1:8" ht="20.100000000000001" customHeight="1" x14ac:dyDescent="0.15"/>
  </sheetData>
  <sheetProtection password="E1BA" sheet="1" objects="1" scenarios="1"/>
  <mergeCells count="13">
    <mergeCell ref="A57:H58"/>
    <mergeCell ref="A15:H15"/>
    <mergeCell ref="A33:H34"/>
    <mergeCell ref="A35:H36"/>
    <mergeCell ref="A41:H45"/>
    <mergeCell ref="A54:H56"/>
    <mergeCell ref="A1:H1"/>
    <mergeCell ref="A2:H2"/>
    <mergeCell ref="A47:H47"/>
    <mergeCell ref="A4:H5"/>
    <mergeCell ref="A9:H10"/>
    <mergeCell ref="A7:H8"/>
    <mergeCell ref="A12:H13"/>
  </mergeCells>
  <phoneticPr fontId="3"/>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64"/>
  <sheetViews>
    <sheetView tabSelected="1" zoomScaleNormal="100" zoomScaleSheetLayoutView="100" workbookViewId="0">
      <selection sqref="A1:K1"/>
    </sheetView>
  </sheetViews>
  <sheetFormatPr defaultRowHeight="13.5" x14ac:dyDescent="0.15"/>
  <cols>
    <col min="1" max="1" width="13.375" customWidth="1"/>
    <col min="3" max="3" width="11" customWidth="1"/>
    <col min="12" max="24" width="1.625" hidden="1" customWidth="1"/>
    <col min="25" max="26" width="0" hidden="1" customWidth="1"/>
  </cols>
  <sheetData>
    <row r="1" spans="1:26" ht="37.5" customHeight="1" x14ac:dyDescent="0.15">
      <c r="A1" s="95" t="s">
        <v>98</v>
      </c>
      <c r="B1" s="96"/>
      <c r="C1" s="96"/>
      <c r="D1" s="96"/>
      <c r="E1" s="96"/>
      <c r="F1" s="96"/>
      <c r="G1" s="96"/>
      <c r="H1" s="96"/>
      <c r="I1" s="96"/>
      <c r="J1" s="96"/>
      <c r="K1" s="96"/>
      <c r="P1" t="s">
        <v>28</v>
      </c>
      <c r="R1" t="s">
        <v>29</v>
      </c>
    </row>
    <row r="2" spans="1:26" ht="30" customHeight="1" x14ac:dyDescent="0.15">
      <c r="A2" s="81" t="s">
        <v>0</v>
      </c>
      <c r="B2" s="97"/>
      <c r="C2" s="97"/>
      <c r="D2" s="97"/>
      <c r="E2" s="97"/>
      <c r="F2" s="97"/>
      <c r="G2" s="97"/>
      <c r="H2" s="97"/>
      <c r="K2" s="69" t="s">
        <v>88</v>
      </c>
      <c r="O2" s="10" t="s">
        <v>106</v>
      </c>
      <c r="P2" s="10" t="s">
        <v>120</v>
      </c>
      <c r="Q2" s="10" t="s">
        <v>106</v>
      </c>
      <c r="R2" s="10" t="s">
        <v>122</v>
      </c>
    </row>
    <row r="3" spans="1:26" ht="30" customHeight="1" x14ac:dyDescent="0.15">
      <c r="A3" s="82" t="s">
        <v>134</v>
      </c>
      <c r="B3" s="98"/>
      <c r="C3" s="98"/>
      <c r="D3" s="98"/>
      <c r="E3" s="98"/>
      <c r="F3" s="98"/>
      <c r="G3" s="98"/>
      <c r="H3" s="98"/>
      <c r="I3" s="98"/>
      <c r="J3" s="98"/>
      <c r="K3" s="98"/>
      <c r="L3" t="e">
        <f>VLOOKUP(B3,O2:P7,2,FALSE)</f>
        <v>#N/A</v>
      </c>
      <c r="M3" t="e">
        <f>VLOOKUP(B3,Q2:R7,2,FALSE)</f>
        <v>#N/A</v>
      </c>
      <c r="O3" s="10" t="s">
        <v>107</v>
      </c>
      <c r="P3" s="10" t="s">
        <v>121</v>
      </c>
      <c r="Q3" s="10" t="s">
        <v>107</v>
      </c>
      <c r="R3" s="10" t="s">
        <v>123</v>
      </c>
    </row>
    <row r="4" spans="1:26" ht="30" customHeight="1" x14ac:dyDescent="0.15">
      <c r="A4" s="62" t="s">
        <v>89</v>
      </c>
      <c r="B4" s="99"/>
      <c r="C4" s="99"/>
      <c r="D4" t="s">
        <v>87</v>
      </c>
      <c r="E4" s="23"/>
      <c r="F4" s="23"/>
      <c r="G4" s="23"/>
      <c r="H4" s="23"/>
      <c r="O4" s="10" t="s">
        <v>108</v>
      </c>
      <c r="P4" s="10" t="s">
        <v>124</v>
      </c>
      <c r="Q4" s="10" t="s">
        <v>108</v>
      </c>
      <c r="R4" s="10" t="s">
        <v>126</v>
      </c>
    </row>
    <row r="5" spans="1:26" ht="30" customHeight="1" x14ac:dyDescent="0.15">
      <c r="A5" s="87" t="s">
        <v>141</v>
      </c>
      <c r="B5" s="103"/>
      <c r="C5" s="103"/>
      <c r="D5" s="103"/>
      <c r="E5" s="103"/>
      <c r="F5" s="103"/>
      <c r="G5" s="103"/>
      <c r="H5" s="103"/>
      <c r="I5" s="103"/>
      <c r="J5" s="103"/>
      <c r="K5" s="103"/>
      <c r="O5" s="10" t="s">
        <v>109</v>
      </c>
      <c r="P5" s="10" t="s">
        <v>125</v>
      </c>
      <c r="Q5" s="10" t="s">
        <v>114</v>
      </c>
      <c r="R5" s="10" t="s">
        <v>127</v>
      </c>
    </row>
    <row r="6" spans="1:26" ht="30" customHeight="1" x14ac:dyDescent="0.15">
      <c r="A6" s="100" t="s">
        <v>30</v>
      </c>
      <c r="B6" s="101"/>
      <c r="C6" s="88" t="e">
        <f ca="1">IF(B5="令和４年１月まん延防止等重点措置区域（福島県全域）における時短要請協力金【本申請】の単価と同じ単価での算定に同意する",Z7,INDIRECT(L$3))</f>
        <v>#N/A</v>
      </c>
      <c r="D6" s="84" t="s">
        <v>31</v>
      </c>
      <c r="E6" s="102" t="s">
        <v>32</v>
      </c>
      <c r="F6" s="101"/>
      <c r="G6" s="85">
        <f ca="1">COUNTIFS(E12:E25,"A方式",P12:P25,0)</f>
        <v>0</v>
      </c>
      <c r="H6" s="86" t="s">
        <v>33</v>
      </c>
      <c r="O6" s="10" t="s">
        <v>97</v>
      </c>
      <c r="P6" s="10" t="s">
        <v>128</v>
      </c>
      <c r="Q6" s="10" t="s">
        <v>97</v>
      </c>
      <c r="R6" s="10" t="s">
        <v>129</v>
      </c>
    </row>
    <row r="7" spans="1:26" ht="32.25" customHeight="1" thickBot="1" x14ac:dyDescent="0.2">
      <c r="A7" s="117" t="s">
        <v>34</v>
      </c>
      <c r="B7" s="117"/>
      <c r="C7" s="89" t="e">
        <f ca="1">IF(B5="令和４年１月まん延防止等重点措置区域（福島県全域）における時短要請協力金【本申請】の単価と同じ単価での算定に同意する",Z7,INDIRECT(M$3))</f>
        <v>#N/A</v>
      </c>
      <c r="D7" s="50" t="s">
        <v>35</v>
      </c>
      <c r="E7" s="117" t="s">
        <v>36</v>
      </c>
      <c r="F7" s="117"/>
      <c r="G7" s="61">
        <f ca="1">COUNTIFS(E12:E25,"B方式",P12:P25,0)</f>
        <v>14</v>
      </c>
      <c r="H7" s="10" t="s">
        <v>37</v>
      </c>
      <c r="O7" s="10" t="s">
        <v>96</v>
      </c>
      <c r="P7" s="10" t="s">
        <v>130</v>
      </c>
      <c r="Q7" s="10" t="s">
        <v>96</v>
      </c>
      <c r="R7" s="10" t="s">
        <v>131</v>
      </c>
      <c r="Z7" t="s">
        <v>142</v>
      </c>
    </row>
    <row r="8" spans="1:26" ht="32.25" customHeight="1" thickBot="1" x14ac:dyDescent="0.2">
      <c r="A8" s="118" t="s">
        <v>38</v>
      </c>
      <c r="B8" s="119"/>
      <c r="C8" s="119"/>
      <c r="D8" s="119"/>
      <c r="E8" s="120" t="e">
        <f ca="1">IF(B5="令和４年１月まん延防止等重点措置区域（福島県全域）における時短要請協力金【本申請】の単価と同じ単価での算定に同意する",Z8,(C6*G6)+(C7*G7))</f>
        <v>#N/A</v>
      </c>
      <c r="F8" s="120"/>
      <c r="G8" s="51" t="s">
        <v>3</v>
      </c>
      <c r="O8" s="17"/>
      <c r="P8" s="17"/>
      <c r="Q8" s="17"/>
      <c r="R8" s="17"/>
      <c r="Z8" t="s">
        <v>143</v>
      </c>
    </row>
    <row r="9" spans="1:26" ht="14.25" thickBot="1" x14ac:dyDescent="0.2">
      <c r="C9" s="60" t="s">
        <v>85</v>
      </c>
    </row>
    <row r="10" spans="1:26" x14ac:dyDescent="0.15">
      <c r="A10" s="121" t="s">
        <v>39</v>
      </c>
      <c r="B10" s="122"/>
      <c r="C10" s="125" t="s">
        <v>40</v>
      </c>
      <c r="D10" s="127" t="s">
        <v>41</v>
      </c>
      <c r="E10" s="129" t="s">
        <v>42</v>
      </c>
      <c r="F10" s="115" t="s">
        <v>43</v>
      </c>
      <c r="G10" s="116"/>
      <c r="H10" s="114" t="s">
        <v>44</v>
      </c>
      <c r="I10" s="115"/>
      <c r="J10" s="115"/>
      <c r="K10" s="116"/>
    </row>
    <row r="11" spans="1:26" ht="54.75" thickBot="1" x14ac:dyDescent="0.2">
      <c r="A11" s="123"/>
      <c r="B11" s="124"/>
      <c r="C11" s="126"/>
      <c r="D11" s="128"/>
      <c r="E11" s="130"/>
      <c r="F11" s="24" t="s">
        <v>45</v>
      </c>
      <c r="G11" s="25" t="s">
        <v>46</v>
      </c>
      <c r="H11" s="24" t="s">
        <v>47</v>
      </c>
      <c r="I11" s="26" t="s">
        <v>48</v>
      </c>
      <c r="J11" s="24" t="s">
        <v>49</v>
      </c>
      <c r="K11" s="25" t="s">
        <v>50</v>
      </c>
      <c r="N11" t="s">
        <v>51</v>
      </c>
      <c r="O11" s="27" t="s">
        <v>52</v>
      </c>
      <c r="P11" t="s">
        <v>53</v>
      </c>
      <c r="R11" s="27"/>
    </row>
    <row r="12" spans="1:26" ht="25.15" customHeight="1" thickTop="1" x14ac:dyDescent="0.15">
      <c r="A12" s="66">
        <v>44613</v>
      </c>
      <c r="B12" s="63" t="str">
        <f t="shared" ref="B12:B25" si="0">TEXT(A12,"(aaa)")</f>
        <v>(月)</v>
      </c>
      <c r="C12" s="28"/>
      <c r="D12" s="29"/>
      <c r="E12" s="30" t="str">
        <f ca="1">IF(L$26=L$27,"B方式",IF(C12="〇",INDIRECT("D12"),IF(C12="×","－","A方式")))</f>
        <v>B方式</v>
      </c>
      <c r="F12" s="76"/>
      <c r="G12" s="77"/>
      <c r="H12" s="31"/>
      <c r="I12" s="31"/>
      <c r="J12" s="33"/>
      <c r="K12" s="32"/>
      <c r="L12" t="str">
        <f t="shared" ref="L12:L25" si="1">IF(D12="","",VLOOKUP(D12,$U$12:$V$14,2,FALSE))</f>
        <v/>
      </c>
      <c r="M12">
        <f t="shared" ref="M12:M25" si="2">IF(AND(C12="☆",D12="B方式"),1,0)</f>
        <v>0</v>
      </c>
      <c r="N12" t="str">
        <f>IF(C12="","",IF(C12="×",0,1))</f>
        <v/>
      </c>
      <c r="O12" t="e">
        <f>IF(C12="","",IF(C12="〇",1,0))*N12</f>
        <v>#VALUE!</v>
      </c>
      <c r="P12">
        <f>COUNTIF(O12:O$25,0)</f>
        <v>0</v>
      </c>
      <c r="U12" t="s">
        <v>28</v>
      </c>
      <c r="V12">
        <v>0</v>
      </c>
      <c r="W12" t="s">
        <v>29</v>
      </c>
      <c r="X12" t="s">
        <v>54</v>
      </c>
    </row>
    <row r="13" spans="1:26" ht="25.15" customHeight="1" x14ac:dyDescent="0.15">
      <c r="A13" s="67">
        <v>44614</v>
      </c>
      <c r="B13" s="63" t="str">
        <f t="shared" si="0"/>
        <v>(火)</v>
      </c>
      <c r="C13" s="34"/>
      <c r="D13" s="35"/>
      <c r="E13" s="36" t="str">
        <f ca="1">IF(L$26=L$27,"B方式",IF(C13="〇",INDIRECT("D13"),IF(C13="×","－","A方式")))</f>
        <v>B方式</v>
      </c>
      <c r="F13" s="78"/>
      <c r="G13" s="75"/>
      <c r="H13" s="37"/>
      <c r="I13" s="38"/>
      <c r="J13" s="39"/>
      <c r="K13" s="38"/>
      <c r="L13" t="str">
        <f t="shared" si="1"/>
        <v/>
      </c>
      <c r="M13">
        <f t="shared" si="2"/>
        <v>0</v>
      </c>
      <c r="N13" t="str">
        <f>IF(C13="","",IF(C13="×",0,1))</f>
        <v/>
      </c>
      <c r="O13" t="str">
        <f t="shared" ref="O13:O25" si="3">IF(C13="","",IF(C13="〇",1,IF(O12=1,1,0))*N13)</f>
        <v/>
      </c>
      <c r="P13">
        <f>COUNTIF(O13:O$28,0)</f>
        <v>0</v>
      </c>
      <c r="U13" t="s">
        <v>29</v>
      </c>
      <c r="V13">
        <v>1</v>
      </c>
    </row>
    <row r="14" spans="1:26" ht="25.15" customHeight="1" x14ac:dyDescent="0.15">
      <c r="A14" s="67">
        <v>44615</v>
      </c>
      <c r="B14" s="74" t="str">
        <f t="shared" si="0"/>
        <v>(水)</v>
      </c>
      <c r="C14" s="34"/>
      <c r="D14" s="35"/>
      <c r="E14" s="36" t="str">
        <f ca="1">IF(L$26=L$27,"B方式",IF(C14="〇",INDIRECT("D14"),IF(C14="×","－","A方式")))</f>
        <v>B方式</v>
      </c>
      <c r="F14" s="78"/>
      <c r="G14" s="75"/>
      <c r="H14" s="37"/>
      <c r="I14" s="38"/>
      <c r="J14" s="39"/>
      <c r="K14" s="38"/>
      <c r="L14" t="str">
        <f t="shared" si="1"/>
        <v/>
      </c>
      <c r="M14">
        <f t="shared" si="2"/>
        <v>0</v>
      </c>
      <c r="N14" t="str">
        <f>IF(C14="","",IF(C14="×",0,1))</f>
        <v/>
      </c>
      <c r="O14" t="str">
        <f t="shared" si="3"/>
        <v/>
      </c>
      <c r="P14">
        <f>COUNTIF(O14:O$28,0)</f>
        <v>0</v>
      </c>
      <c r="U14" t="s">
        <v>55</v>
      </c>
      <c r="V14">
        <v>0</v>
      </c>
    </row>
    <row r="15" spans="1:26" ht="25.15" customHeight="1" x14ac:dyDescent="0.15">
      <c r="A15" s="67">
        <v>44616</v>
      </c>
      <c r="B15" s="74" t="str">
        <f t="shared" si="0"/>
        <v>(木)</v>
      </c>
      <c r="C15" s="34"/>
      <c r="D15" s="35"/>
      <c r="E15" s="36" t="str">
        <f ca="1">IF(L$26=L$27,"B方式",IF(C15="〇",INDIRECT("D15"),IF(C15="×","－","A方式")))</f>
        <v>B方式</v>
      </c>
      <c r="F15" s="78"/>
      <c r="G15" s="75"/>
      <c r="H15" s="37"/>
      <c r="I15" s="38"/>
      <c r="J15" s="39"/>
      <c r="K15" s="38"/>
      <c r="L15" t="str">
        <f t="shared" si="1"/>
        <v/>
      </c>
      <c r="M15">
        <f t="shared" si="2"/>
        <v>0</v>
      </c>
      <c r="N15" t="str">
        <f t="shared" ref="N15:N25" si="4">IF(C15="","",IF(C15="×",0,1))</f>
        <v/>
      </c>
      <c r="O15" t="str">
        <f t="shared" si="3"/>
        <v/>
      </c>
      <c r="P15">
        <f>COUNTIF(O15:O$28,0)</f>
        <v>0</v>
      </c>
      <c r="U15" t="s">
        <v>56</v>
      </c>
    </row>
    <row r="16" spans="1:26" ht="25.15" customHeight="1" x14ac:dyDescent="0.15">
      <c r="A16" s="67">
        <v>44617</v>
      </c>
      <c r="B16" s="63" t="str">
        <f t="shared" si="0"/>
        <v>(金)</v>
      </c>
      <c r="C16" s="34"/>
      <c r="D16" s="35"/>
      <c r="E16" s="36" t="str">
        <f ca="1">IF(L$26=L$27,"B方式",IF(C16="〇",INDIRECT("D16"),IF(C16="×","－","A方式")))</f>
        <v>B方式</v>
      </c>
      <c r="F16" s="78"/>
      <c r="G16" s="75"/>
      <c r="H16" s="37"/>
      <c r="I16" s="38"/>
      <c r="J16" s="39"/>
      <c r="K16" s="38"/>
      <c r="L16" t="str">
        <f t="shared" si="1"/>
        <v/>
      </c>
      <c r="M16">
        <f t="shared" si="2"/>
        <v>0</v>
      </c>
      <c r="N16" t="str">
        <f t="shared" si="4"/>
        <v/>
      </c>
      <c r="O16" t="str">
        <f t="shared" si="3"/>
        <v/>
      </c>
      <c r="P16">
        <f>COUNTIF(O16:O$28,0)</f>
        <v>0</v>
      </c>
      <c r="U16" s="40" t="s">
        <v>91</v>
      </c>
    </row>
    <row r="17" spans="1:21" ht="25.15" customHeight="1" x14ac:dyDescent="0.15">
      <c r="A17" s="67">
        <v>44618</v>
      </c>
      <c r="B17" s="64" t="str">
        <f t="shared" si="0"/>
        <v>(土)</v>
      </c>
      <c r="C17" s="34"/>
      <c r="D17" s="35"/>
      <c r="E17" s="36" t="str">
        <f ca="1">IF(L$26=L$27,"B方式",IF(C17="〇",INDIRECT("D17"),IF(C17="×","－","A方式")))</f>
        <v>B方式</v>
      </c>
      <c r="F17" s="78"/>
      <c r="G17" s="75"/>
      <c r="H17" s="37"/>
      <c r="I17" s="38"/>
      <c r="J17" s="39"/>
      <c r="K17" s="38"/>
      <c r="L17" t="str">
        <f t="shared" si="1"/>
        <v/>
      </c>
      <c r="M17">
        <f t="shared" si="2"/>
        <v>0</v>
      </c>
      <c r="N17" t="str">
        <f t="shared" si="4"/>
        <v/>
      </c>
      <c r="O17" t="str">
        <f t="shared" si="3"/>
        <v/>
      </c>
      <c r="P17">
        <f>COUNTIF(O17:O$28,0)</f>
        <v>0</v>
      </c>
      <c r="U17" s="40">
        <v>0.20833333333333334</v>
      </c>
    </row>
    <row r="18" spans="1:21" ht="25.15" customHeight="1" x14ac:dyDescent="0.15">
      <c r="A18" s="67">
        <v>44619</v>
      </c>
      <c r="B18" s="65" t="str">
        <f t="shared" si="0"/>
        <v>(日)</v>
      </c>
      <c r="C18" s="34"/>
      <c r="D18" s="35"/>
      <c r="E18" s="36" t="str">
        <f ca="1">IF(L$26=L$27,"B方式",IF(C18="〇",INDIRECT("D18"),IF(C18="×","－","A方式")))</f>
        <v>B方式</v>
      </c>
      <c r="F18" s="78"/>
      <c r="G18" s="75"/>
      <c r="H18" s="37"/>
      <c r="I18" s="38"/>
      <c r="J18" s="39"/>
      <c r="K18" s="38"/>
      <c r="L18" t="str">
        <f t="shared" si="1"/>
        <v/>
      </c>
      <c r="M18">
        <f t="shared" si="2"/>
        <v>0</v>
      </c>
      <c r="N18" t="str">
        <f t="shared" si="4"/>
        <v/>
      </c>
      <c r="O18" t="str">
        <f t="shared" si="3"/>
        <v/>
      </c>
      <c r="P18">
        <f>COUNTIF(O18:O$28,0)</f>
        <v>0</v>
      </c>
      <c r="U18" s="40">
        <v>0.22916666666666666</v>
      </c>
    </row>
    <row r="19" spans="1:21" ht="25.15" customHeight="1" x14ac:dyDescent="0.15">
      <c r="A19" s="67">
        <v>44620</v>
      </c>
      <c r="B19" s="74" t="str">
        <f t="shared" si="0"/>
        <v>(月)</v>
      </c>
      <c r="C19" s="34"/>
      <c r="D19" s="35"/>
      <c r="E19" s="36" t="str">
        <f ca="1">IF(L$26=L$27,"B方式",IF(C19="〇",INDIRECT("D19"),IF(C19="×","－","A方式")))</f>
        <v>B方式</v>
      </c>
      <c r="F19" s="78"/>
      <c r="G19" s="75"/>
      <c r="H19" s="37"/>
      <c r="I19" s="38"/>
      <c r="J19" s="39"/>
      <c r="K19" s="38"/>
      <c r="L19" t="str">
        <f t="shared" si="1"/>
        <v/>
      </c>
      <c r="M19">
        <f t="shared" si="2"/>
        <v>0</v>
      </c>
      <c r="N19" t="str">
        <f t="shared" si="4"/>
        <v/>
      </c>
      <c r="O19" t="str">
        <f t="shared" si="3"/>
        <v/>
      </c>
      <c r="P19">
        <f>COUNTIF(O19:O$28,0)</f>
        <v>0</v>
      </c>
      <c r="U19" s="40">
        <v>0.25</v>
      </c>
    </row>
    <row r="20" spans="1:21" ht="25.15" customHeight="1" x14ac:dyDescent="0.15">
      <c r="A20" s="67">
        <v>44621</v>
      </c>
      <c r="B20" s="74" t="str">
        <f t="shared" si="0"/>
        <v>(火)</v>
      </c>
      <c r="C20" s="34"/>
      <c r="D20" s="35"/>
      <c r="E20" s="36" t="str">
        <f ca="1">IF(L$26=L$27,"B方式",IF(C20="〇",INDIRECT("D20"),IF(C20="×","－","A方式")))</f>
        <v>B方式</v>
      </c>
      <c r="F20" s="78"/>
      <c r="G20" s="75"/>
      <c r="H20" s="37"/>
      <c r="I20" s="38"/>
      <c r="J20" s="39"/>
      <c r="K20" s="38"/>
      <c r="L20" t="str">
        <f t="shared" si="1"/>
        <v/>
      </c>
      <c r="M20">
        <f t="shared" si="2"/>
        <v>0</v>
      </c>
      <c r="N20" t="str">
        <f t="shared" si="4"/>
        <v/>
      </c>
      <c r="O20" t="str">
        <f t="shared" si="3"/>
        <v/>
      </c>
      <c r="P20">
        <f>COUNTIF(O20:O$28,0)</f>
        <v>0</v>
      </c>
      <c r="U20" s="40">
        <v>0.27083333333333298</v>
      </c>
    </row>
    <row r="21" spans="1:21" ht="25.15" customHeight="1" x14ac:dyDescent="0.15">
      <c r="A21" s="67">
        <v>44622</v>
      </c>
      <c r="B21" s="74" t="str">
        <f t="shared" si="0"/>
        <v>(水)</v>
      </c>
      <c r="C21" s="34"/>
      <c r="D21" s="35"/>
      <c r="E21" s="36" t="str">
        <f ca="1">IF(L$26=L$27,"B方式",IF(C21="〇",INDIRECT("D21"),IF(C21="×","－","A方式")))</f>
        <v>B方式</v>
      </c>
      <c r="F21" s="78"/>
      <c r="G21" s="75"/>
      <c r="H21" s="37"/>
      <c r="I21" s="38"/>
      <c r="J21" s="39"/>
      <c r="K21" s="38"/>
      <c r="L21" t="str">
        <f t="shared" si="1"/>
        <v/>
      </c>
      <c r="M21">
        <f t="shared" si="2"/>
        <v>0</v>
      </c>
      <c r="N21" t="str">
        <f t="shared" si="4"/>
        <v/>
      </c>
      <c r="O21" t="str">
        <f t="shared" si="3"/>
        <v/>
      </c>
      <c r="P21">
        <f>COUNTIF(O21:O$28,0)</f>
        <v>0</v>
      </c>
      <c r="U21" s="40">
        <v>0.29166666666666702</v>
      </c>
    </row>
    <row r="22" spans="1:21" ht="25.15" customHeight="1" x14ac:dyDescent="0.15">
      <c r="A22" s="67">
        <v>44623</v>
      </c>
      <c r="B22" s="74" t="str">
        <f t="shared" si="0"/>
        <v>(木)</v>
      </c>
      <c r="C22" s="34"/>
      <c r="D22" s="35"/>
      <c r="E22" s="36" t="str">
        <f ca="1">IF(L$26=L$27,"B方式",IF(C22="〇",INDIRECT("D22"),IF(C22="×","－","A方式")))</f>
        <v>B方式</v>
      </c>
      <c r="F22" s="78"/>
      <c r="G22" s="75"/>
      <c r="H22" s="37"/>
      <c r="I22" s="38"/>
      <c r="J22" s="39"/>
      <c r="K22" s="38"/>
      <c r="L22" t="str">
        <f t="shared" si="1"/>
        <v/>
      </c>
      <c r="M22">
        <f t="shared" si="2"/>
        <v>0</v>
      </c>
      <c r="N22" t="str">
        <f t="shared" si="4"/>
        <v/>
      </c>
      <c r="O22" t="str">
        <f t="shared" si="3"/>
        <v/>
      </c>
      <c r="P22">
        <f>COUNTIF(O22:O$28,0)</f>
        <v>0</v>
      </c>
      <c r="U22" s="40">
        <v>0.3125</v>
      </c>
    </row>
    <row r="23" spans="1:21" ht="25.15" customHeight="1" x14ac:dyDescent="0.15">
      <c r="A23" s="67">
        <v>44624</v>
      </c>
      <c r="B23" s="63" t="str">
        <f t="shared" si="0"/>
        <v>(金)</v>
      </c>
      <c r="C23" s="34"/>
      <c r="D23" s="35"/>
      <c r="E23" s="36" t="str">
        <f ca="1">IF(L$26=L$27,"B方式",IF(C23="〇",INDIRECT("D23"),IF(C23="×","－","A方式")))</f>
        <v>B方式</v>
      </c>
      <c r="F23" s="78"/>
      <c r="G23" s="75"/>
      <c r="H23" s="37"/>
      <c r="I23" s="38"/>
      <c r="J23" s="39"/>
      <c r="K23" s="38"/>
      <c r="L23" t="str">
        <f t="shared" si="1"/>
        <v/>
      </c>
      <c r="M23">
        <f t="shared" si="2"/>
        <v>0</v>
      </c>
      <c r="N23" t="str">
        <f t="shared" si="4"/>
        <v/>
      </c>
      <c r="O23" t="str">
        <f t="shared" si="3"/>
        <v/>
      </c>
      <c r="P23">
        <f>COUNTIF(O23:O$28,0)</f>
        <v>0</v>
      </c>
      <c r="U23" s="40">
        <v>0.33333333333333398</v>
      </c>
    </row>
    <row r="24" spans="1:21" ht="25.15" customHeight="1" x14ac:dyDescent="0.15">
      <c r="A24" s="67">
        <v>44625</v>
      </c>
      <c r="B24" s="64" t="str">
        <f t="shared" si="0"/>
        <v>(土)</v>
      </c>
      <c r="C24" s="34"/>
      <c r="D24" s="35"/>
      <c r="E24" s="36" t="str">
        <f ca="1">IF(L$26=L$27,"B方式",IF(C24="〇",INDIRECT("D24"),IF(C24="×","－","A方式")))</f>
        <v>B方式</v>
      </c>
      <c r="F24" s="78"/>
      <c r="G24" s="75"/>
      <c r="H24" s="37"/>
      <c r="I24" s="38"/>
      <c r="J24" s="39"/>
      <c r="K24" s="38"/>
      <c r="L24" t="str">
        <f t="shared" si="1"/>
        <v/>
      </c>
      <c r="M24">
        <f t="shared" si="2"/>
        <v>0</v>
      </c>
      <c r="N24" t="str">
        <f t="shared" si="4"/>
        <v/>
      </c>
      <c r="O24" t="str">
        <f t="shared" si="3"/>
        <v/>
      </c>
      <c r="P24">
        <f>COUNTIF(O24:O$28,0)</f>
        <v>0</v>
      </c>
      <c r="U24" s="40">
        <v>0.35416666666666702</v>
      </c>
    </row>
    <row r="25" spans="1:21" ht="25.15" customHeight="1" thickBot="1" x14ac:dyDescent="0.2">
      <c r="A25" s="67">
        <v>44626</v>
      </c>
      <c r="B25" s="65" t="str">
        <f t="shared" si="0"/>
        <v>(日)</v>
      </c>
      <c r="C25" s="34"/>
      <c r="D25" s="35"/>
      <c r="E25" s="36" t="str">
        <f ca="1">IF(L$26=L$27,"B方式",IF(C25="〇",INDIRECT("D25"),IF(C25="×","－","A方式")))</f>
        <v>B方式</v>
      </c>
      <c r="F25" s="78"/>
      <c r="G25" s="75"/>
      <c r="H25" s="37"/>
      <c r="I25" s="38"/>
      <c r="J25" s="39"/>
      <c r="K25" s="38"/>
      <c r="L25" t="str">
        <f t="shared" si="1"/>
        <v/>
      </c>
      <c r="M25">
        <f t="shared" si="2"/>
        <v>0</v>
      </c>
      <c r="N25" t="str">
        <f t="shared" si="4"/>
        <v/>
      </c>
      <c r="O25" t="str">
        <f t="shared" si="3"/>
        <v/>
      </c>
      <c r="P25">
        <f>COUNTIF(O25:O$28,0)</f>
        <v>0</v>
      </c>
      <c r="U25" s="40">
        <v>0.375</v>
      </c>
    </row>
    <row r="26" spans="1:21" ht="25.15" customHeight="1" x14ac:dyDescent="0.15">
      <c r="C26">
        <f>COUNTIF(C12:C25,"×")+COUNTIF(C12:C25,"")</f>
        <v>14</v>
      </c>
      <c r="D26">
        <f>COUNTIF(D12:D25,"-")</f>
        <v>0</v>
      </c>
      <c r="E26" s="41"/>
      <c r="L26">
        <f>SUM(L12:L25)</f>
        <v>0</v>
      </c>
      <c r="U26" s="40">
        <v>0.39583333333333398</v>
      </c>
    </row>
    <row r="27" spans="1:21" ht="25.15" customHeight="1" thickBot="1" x14ac:dyDescent="0.2">
      <c r="A27" s="104" t="s">
        <v>86</v>
      </c>
      <c r="B27" s="104"/>
      <c r="C27" s="104"/>
      <c r="D27" s="104"/>
      <c r="E27" s="104"/>
      <c r="F27" s="104"/>
      <c r="G27" s="104"/>
      <c r="H27" s="104"/>
      <c r="I27" s="104"/>
      <c r="L27">
        <f>14-C26</f>
        <v>0</v>
      </c>
      <c r="U27" s="40">
        <v>0.41666666666666702</v>
      </c>
    </row>
    <row r="28" spans="1:21" ht="25.15" customHeight="1" x14ac:dyDescent="0.15">
      <c r="A28" s="105"/>
      <c r="B28" s="106"/>
      <c r="C28" s="106"/>
      <c r="D28" s="106"/>
      <c r="E28" s="106"/>
      <c r="F28" s="106"/>
      <c r="G28" s="106"/>
      <c r="H28" s="106"/>
      <c r="I28" s="106"/>
      <c r="J28" s="106"/>
      <c r="K28" s="107"/>
      <c r="U28" s="40">
        <v>0.4375</v>
      </c>
    </row>
    <row r="29" spans="1:21" ht="25.15" customHeight="1" x14ac:dyDescent="0.15">
      <c r="A29" s="108"/>
      <c r="B29" s="109"/>
      <c r="C29" s="109"/>
      <c r="D29" s="109"/>
      <c r="E29" s="109"/>
      <c r="F29" s="109"/>
      <c r="G29" s="109"/>
      <c r="H29" s="109"/>
      <c r="I29" s="109"/>
      <c r="J29" s="109"/>
      <c r="K29" s="110"/>
      <c r="U29" s="40">
        <v>0.45833333333333398</v>
      </c>
    </row>
    <row r="30" spans="1:21" ht="25.15" customHeight="1" thickBot="1" x14ac:dyDescent="0.2">
      <c r="A30" s="111"/>
      <c r="B30" s="112"/>
      <c r="C30" s="112"/>
      <c r="D30" s="112"/>
      <c r="E30" s="112"/>
      <c r="F30" s="112"/>
      <c r="G30" s="112"/>
      <c r="H30" s="112"/>
      <c r="I30" s="112"/>
      <c r="J30" s="112"/>
      <c r="K30" s="113"/>
      <c r="U30" s="40">
        <v>0.47916666666666702</v>
      </c>
    </row>
    <row r="31" spans="1:21" ht="25.15" customHeight="1" x14ac:dyDescent="0.15">
      <c r="U31" s="40">
        <v>0.5</v>
      </c>
    </row>
    <row r="32" spans="1:21" ht="25.15" customHeight="1" x14ac:dyDescent="0.15">
      <c r="U32" s="40">
        <v>0.52083333333333404</v>
      </c>
    </row>
    <row r="33" spans="21:21" ht="25.15" customHeight="1" x14ac:dyDescent="0.15">
      <c r="U33" s="40">
        <v>0.54166666666666696</v>
      </c>
    </row>
    <row r="34" spans="21:21" ht="25.15" customHeight="1" x14ac:dyDescent="0.15">
      <c r="U34" s="40">
        <v>0.5625</v>
      </c>
    </row>
    <row r="35" spans="21:21" ht="25.15" customHeight="1" x14ac:dyDescent="0.15">
      <c r="U35" s="40">
        <v>0.58333333333333404</v>
      </c>
    </row>
    <row r="36" spans="21:21" ht="25.15" customHeight="1" x14ac:dyDescent="0.15">
      <c r="U36" s="40">
        <v>0.60416666666666696</v>
      </c>
    </row>
    <row r="37" spans="21:21" x14ac:dyDescent="0.15">
      <c r="U37" s="40">
        <v>0.625</v>
      </c>
    </row>
    <row r="38" spans="21:21" x14ac:dyDescent="0.15">
      <c r="U38" s="40">
        <v>0.64583333333333404</v>
      </c>
    </row>
    <row r="39" spans="21:21" x14ac:dyDescent="0.15">
      <c r="U39" s="40">
        <v>0.66666666666666696</v>
      </c>
    </row>
    <row r="40" spans="21:21" x14ac:dyDescent="0.15">
      <c r="U40" s="40">
        <v>0.687500000000001</v>
      </c>
    </row>
    <row r="41" spans="21:21" x14ac:dyDescent="0.15">
      <c r="U41" s="40">
        <v>0.70833333333333404</v>
      </c>
    </row>
    <row r="42" spans="21:21" x14ac:dyDescent="0.15">
      <c r="U42" s="40">
        <v>0.72916666666666696</v>
      </c>
    </row>
    <row r="43" spans="21:21" x14ac:dyDescent="0.15">
      <c r="U43" s="40">
        <v>0.750000000000001</v>
      </c>
    </row>
    <row r="44" spans="21:21" x14ac:dyDescent="0.15">
      <c r="U44" s="40">
        <v>0.77083333333333404</v>
      </c>
    </row>
    <row r="45" spans="21:21" x14ac:dyDescent="0.15">
      <c r="U45" s="40">
        <v>0.79166666666666696</v>
      </c>
    </row>
    <row r="46" spans="21:21" x14ac:dyDescent="0.15">
      <c r="U46" s="40">
        <v>0.812500000000001</v>
      </c>
    </row>
    <row r="47" spans="21:21" x14ac:dyDescent="0.15">
      <c r="U47" s="40">
        <v>0.83333333333333404</v>
      </c>
    </row>
    <row r="48" spans="21:21" x14ac:dyDescent="0.15">
      <c r="U48" s="40">
        <v>0.85416666666666696</v>
      </c>
    </row>
    <row r="49" spans="21:21" x14ac:dyDescent="0.15">
      <c r="U49" s="40">
        <v>0.875000000000001</v>
      </c>
    </row>
    <row r="50" spans="21:21" x14ac:dyDescent="0.15">
      <c r="U50" s="40">
        <v>0.89583333333333404</v>
      </c>
    </row>
    <row r="51" spans="21:21" x14ac:dyDescent="0.15">
      <c r="U51" s="40">
        <v>0.91666666666666696</v>
      </c>
    </row>
    <row r="52" spans="21:21" x14ac:dyDescent="0.15">
      <c r="U52" s="40">
        <v>0.937500000000001</v>
      </c>
    </row>
    <row r="53" spans="21:21" x14ac:dyDescent="0.15">
      <c r="U53" s="40">
        <v>0.95833333333333404</v>
      </c>
    </row>
    <row r="54" spans="21:21" x14ac:dyDescent="0.15">
      <c r="U54" s="40">
        <v>0.97916666666666696</v>
      </c>
    </row>
    <row r="55" spans="21:21" x14ac:dyDescent="0.15">
      <c r="U55" s="79">
        <v>1</v>
      </c>
    </row>
    <row r="56" spans="21:21" x14ac:dyDescent="0.15">
      <c r="U56" s="79">
        <v>1.0208333333333299</v>
      </c>
    </row>
    <row r="57" spans="21:21" x14ac:dyDescent="0.15">
      <c r="U57" s="79">
        <v>1.0416666666666701</v>
      </c>
    </row>
    <row r="58" spans="21:21" x14ac:dyDescent="0.15">
      <c r="U58" s="79">
        <v>1.0625</v>
      </c>
    </row>
    <row r="59" spans="21:21" x14ac:dyDescent="0.15">
      <c r="U59" s="79">
        <v>1.0833333333333299</v>
      </c>
    </row>
    <row r="60" spans="21:21" x14ac:dyDescent="0.15">
      <c r="U60" s="79">
        <v>1.1041666666666701</v>
      </c>
    </row>
    <row r="61" spans="21:21" x14ac:dyDescent="0.15">
      <c r="U61" s="79">
        <v>1.125</v>
      </c>
    </row>
    <row r="62" spans="21:21" x14ac:dyDescent="0.15">
      <c r="U62" s="79">
        <v>1.1458333333333299</v>
      </c>
    </row>
    <row r="63" spans="21:21" x14ac:dyDescent="0.15">
      <c r="U63" s="79">
        <v>1.1666666666666701</v>
      </c>
    </row>
    <row r="64" spans="21:21" x14ac:dyDescent="0.15">
      <c r="U64" s="79">
        <v>1.1875</v>
      </c>
    </row>
  </sheetData>
  <sheetProtection password="E1BA" sheet="1" objects="1" scenarios="1"/>
  <dataConsolidate/>
  <mergeCells count="19">
    <mergeCell ref="A27:I27"/>
    <mergeCell ref="A28:K30"/>
    <mergeCell ref="H10:K10"/>
    <mergeCell ref="A7:B7"/>
    <mergeCell ref="E7:F7"/>
    <mergeCell ref="A8:D8"/>
    <mergeCell ref="E8:F8"/>
    <mergeCell ref="A10:B11"/>
    <mergeCell ref="C10:C11"/>
    <mergeCell ref="D10:D11"/>
    <mergeCell ref="E10:E11"/>
    <mergeCell ref="F10:G10"/>
    <mergeCell ref="A1:K1"/>
    <mergeCell ref="B2:H2"/>
    <mergeCell ref="B3:K3"/>
    <mergeCell ref="B4:C4"/>
    <mergeCell ref="A6:B6"/>
    <mergeCell ref="E6:F6"/>
    <mergeCell ref="B5:K5"/>
  </mergeCells>
  <phoneticPr fontId="3"/>
  <dataValidations count="7">
    <dataValidation type="list" allowBlank="1" showInputMessage="1" showErrorMessage="1" sqref="B4:C4" xr:uid="{00000000-0002-0000-0100-000000000000}">
      <formula1>"認定店,非認定店"</formula1>
    </dataValidation>
    <dataValidation type="list" allowBlank="1" showInputMessage="1" showErrorMessage="1" sqref="C12:C25" xr:uid="{00000000-0002-0000-0100-000001000000}">
      <formula1>"〇,☆,×"</formula1>
    </dataValidation>
    <dataValidation type="list" allowBlank="1" showInputMessage="1" showErrorMessage="1" sqref="H12:I25" xr:uid="{00000000-0002-0000-0100-000002000000}">
      <formula1>$U$16:$U$64</formula1>
    </dataValidation>
    <dataValidation type="list" allowBlank="1" showInputMessage="1" showErrorMessage="1" sqref="F12:G25" xr:uid="{00000000-0002-0000-0100-000003000000}">
      <formula1>$U$17:$U$64</formula1>
    </dataValidation>
    <dataValidation type="list" allowBlank="1" showInputMessage="1" showErrorMessage="1" sqref="J12:K25" xr:uid="{00000000-0002-0000-0100-000004000000}">
      <formula1>IF($E12="A方式",$U$16:$U$63,$U$15)</formula1>
    </dataValidation>
    <dataValidation type="list" allowBlank="1" showInputMessage="1" showErrorMessage="1" sqref="D12:D25" xr:uid="{00000000-0002-0000-0100-000005000000}">
      <formula1>IF(C12&lt;&gt;"×",INDIRECT(B$4),X$12)</formula1>
    </dataValidation>
    <dataValidation type="list" allowBlank="1" showInputMessage="1" showErrorMessage="1" sqref="B5:K5" xr:uid="{00000000-0002-0000-0100-000006000000}">
      <formula1>"令和４年１月まん延防止等重点措置区域（福島県全域）における時短要請協力金【本申請】の単価と同じ単価での算定に同意する,平成３１年、令和２年または令和３年の２月の売上金額を交付単価の算定に使用する"</formula1>
    </dataValidation>
  </dataValidations>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7000000}">
          <x14:formula1>
            <xm:f>売上状況!$P$7:$P$12</xm:f>
          </x14:formula1>
          <xm:sqref>B3:K3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1"/>
  <sheetViews>
    <sheetView view="pageBreakPreview" zoomScaleNormal="100" zoomScaleSheetLayoutView="100" workbookViewId="0">
      <selection sqref="A1:M1"/>
    </sheetView>
  </sheetViews>
  <sheetFormatPr defaultRowHeight="20.100000000000001" customHeight="1" x14ac:dyDescent="0.15"/>
  <cols>
    <col min="1" max="1" width="10.625" customWidth="1"/>
    <col min="5" max="5" width="10" customWidth="1"/>
    <col min="6" max="7" width="9" customWidth="1"/>
    <col min="8" max="8" width="16.25" customWidth="1"/>
    <col min="9" max="9" width="3.375" style="1" customWidth="1"/>
    <col min="11" max="11" width="10.5" bestFit="1" customWidth="1"/>
    <col min="14" max="15" width="0" hidden="1" customWidth="1"/>
    <col min="16" max="16" width="106.625" hidden="1" customWidth="1"/>
    <col min="17" max="35" width="0" hidden="1" customWidth="1"/>
  </cols>
  <sheetData>
    <row r="1" spans="1:17" ht="20.100000000000001" customHeight="1" x14ac:dyDescent="0.15">
      <c r="A1" s="131" t="s">
        <v>139</v>
      </c>
      <c r="B1" s="131"/>
      <c r="C1" s="131"/>
      <c r="D1" s="131"/>
      <c r="E1" s="131"/>
      <c r="F1" s="131"/>
      <c r="G1" s="131"/>
      <c r="H1" s="131"/>
      <c r="I1" s="131"/>
      <c r="J1" s="131"/>
      <c r="K1" s="131"/>
      <c r="L1" s="131"/>
      <c r="M1" s="131"/>
    </row>
    <row r="2" spans="1:17" ht="13.5" x14ac:dyDescent="0.15">
      <c r="M2" s="68" t="s">
        <v>138</v>
      </c>
    </row>
    <row r="3" spans="1:17" ht="33" customHeight="1" x14ac:dyDescent="0.15">
      <c r="A3" s="2" t="s">
        <v>0</v>
      </c>
      <c r="B3" s="135">
        <f>営カレ!B2</f>
        <v>0</v>
      </c>
      <c r="C3" s="135"/>
      <c r="D3" s="135"/>
      <c r="E3" s="135"/>
      <c r="F3" s="135"/>
      <c r="H3" s="3"/>
      <c r="I3" s="4"/>
      <c r="J3" s="4"/>
      <c r="K3" s="4"/>
      <c r="L3" s="4"/>
      <c r="M3" s="4"/>
    </row>
    <row r="4" spans="1:17" ht="33" customHeight="1" x14ac:dyDescent="0.15">
      <c r="A4" s="59" t="s">
        <v>1</v>
      </c>
      <c r="B4" s="136">
        <f>営カレ!B3</f>
        <v>0</v>
      </c>
      <c r="C4" s="137"/>
      <c r="D4" s="137"/>
      <c r="E4" s="137"/>
      <c r="F4" s="137"/>
      <c r="G4" s="137"/>
      <c r="H4" s="137"/>
      <c r="I4" s="137"/>
      <c r="J4" s="137"/>
      <c r="K4" s="137"/>
      <c r="L4" s="137"/>
      <c r="M4" s="138"/>
      <c r="N4" t="e">
        <f>VLOOKUP(B4,P7:Q12,2,FALSE)</f>
        <v>#N/A</v>
      </c>
    </row>
    <row r="5" spans="1:17" ht="9.75" customHeight="1" x14ac:dyDescent="0.15"/>
    <row r="6" spans="1:17" ht="20.100000000000001" customHeight="1" x14ac:dyDescent="0.15">
      <c r="A6" s="5" t="s">
        <v>110</v>
      </c>
      <c r="B6" s="6"/>
      <c r="C6" s="6"/>
      <c r="D6" s="6"/>
      <c r="E6" s="6"/>
      <c r="F6" s="6"/>
      <c r="G6" s="6"/>
      <c r="H6" s="6"/>
      <c r="I6" s="7"/>
      <c r="J6" s="6"/>
      <c r="K6" s="6"/>
      <c r="L6" s="6"/>
      <c r="M6" s="6"/>
    </row>
    <row r="7" spans="1:17" ht="25.15" customHeight="1" x14ac:dyDescent="0.15">
      <c r="A7" s="134" t="s">
        <v>102</v>
      </c>
      <c r="B7" s="134"/>
      <c r="C7" s="134"/>
      <c r="D7" s="134"/>
      <c r="E7" s="134"/>
      <c r="F7" s="134"/>
      <c r="G7" s="134"/>
      <c r="H7" s="70"/>
      <c r="I7" s="8" t="s">
        <v>3</v>
      </c>
      <c r="J7" s="9"/>
      <c r="K7" s="9"/>
      <c r="L7" s="9"/>
      <c r="M7" s="9"/>
      <c r="O7">
        <v>25000</v>
      </c>
      <c r="P7" s="10" t="s">
        <v>106</v>
      </c>
      <c r="Q7" s="10">
        <v>1</v>
      </c>
    </row>
    <row r="8" spans="1:17" ht="25.15" customHeight="1" x14ac:dyDescent="0.15">
      <c r="A8" s="133" t="s">
        <v>103</v>
      </c>
      <c r="B8" s="133"/>
      <c r="C8" s="133"/>
      <c r="D8" s="133"/>
      <c r="E8" s="133"/>
      <c r="F8" s="133"/>
      <c r="G8" s="133"/>
      <c r="H8" s="71"/>
      <c r="I8" s="1" t="s">
        <v>3</v>
      </c>
      <c r="L8" s="9"/>
      <c r="M8" s="9"/>
      <c r="O8">
        <v>75000</v>
      </c>
      <c r="P8" s="10" t="s">
        <v>107</v>
      </c>
      <c r="Q8" s="10">
        <v>2</v>
      </c>
    </row>
    <row r="9" spans="1:17" ht="20.100000000000001" customHeight="1" x14ac:dyDescent="0.15">
      <c r="A9" s="139" t="s">
        <v>5</v>
      </c>
      <c r="B9" s="139"/>
      <c r="C9" s="139"/>
      <c r="D9" s="139"/>
      <c r="E9" s="139"/>
      <c r="F9" s="139"/>
      <c r="G9" s="139"/>
      <c r="H9" s="132" t="str">
        <f>IF(H8="","",IF(H7&lt;H8,"上記金額を改めてご確認ください",ROUNDUP(H8/28,0)))</f>
        <v/>
      </c>
      <c r="I9" s="132"/>
      <c r="J9" s="132"/>
      <c r="K9" s="132"/>
      <c r="L9" s="11" t="s">
        <v>3</v>
      </c>
      <c r="M9" s="9"/>
      <c r="O9">
        <v>30000</v>
      </c>
      <c r="P9" s="10" t="s">
        <v>108</v>
      </c>
      <c r="Q9" s="10">
        <v>3</v>
      </c>
    </row>
    <row r="10" spans="1:17" ht="20.100000000000001" customHeight="1" x14ac:dyDescent="0.15">
      <c r="A10" s="139" t="s">
        <v>13</v>
      </c>
      <c r="B10" s="139"/>
      <c r="C10" s="139"/>
      <c r="D10" s="139"/>
      <c r="E10" s="139"/>
      <c r="F10" s="139"/>
      <c r="G10" s="139"/>
      <c r="H10" s="52" t="str">
        <f>IF(H8="","",ROUNDUP(H9*0.3,-3))</f>
        <v/>
      </c>
      <c r="I10" s="13" t="s">
        <v>3</v>
      </c>
      <c r="J10" s="12"/>
      <c r="K10" s="12"/>
      <c r="L10" s="11"/>
      <c r="M10" s="9"/>
      <c r="O10">
        <v>100000</v>
      </c>
      <c r="P10" s="10" t="s">
        <v>109</v>
      </c>
      <c r="Q10" s="10">
        <v>4</v>
      </c>
    </row>
    <row r="11" spans="1:17" ht="20.100000000000001" customHeight="1" x14ac:dyDescent="0.15">
      <c r="A11" s="139" t="s">
        <v>14</v>
      </c>
      <c r="B11" s="139"/>
      <c r="C11" s="139"/>
      <c r="D11" s="139"/>
      <c r="E11" s="139"/>
      <c r="F11" s="139"/>
      <c r="G11" s="139"/>
      <c r="H11" s="52" t="str">
        <f>IF(H8="","",ROUNDUP(H9*0.4,-3))</f>
        <v/>
      </c>
      <c r="I11" s="13" t="s">
        <v>3</v>
      </c>
      <c r="J11" s="9"/>
      <c r="K11" s="9"/>
      <c r="L11" s="11"/>
      <c r="M11" s="9"/>
      <c r="P11" s="10" t="s">
        <v>95</v>
      </c>
      <c r="Q11" s="10">
        <v>5</v>
      </c>
    </row>
    <row r="12" spans="1:17" ht="20.100000000000001" customHeight="1" x14ac:dyDescent="0.15">
      <c r="A12" s="140" t="s">
        <v>8</v>
      </c>
      <c r="B12" s="140"/>
      <c r="C12" s="140"/>
      <c r="D12" s="140"/>
      <c r="E12" s="140"/>
      <c r="F12" s="140" t="s">
        <v>9</v>
      </c>
      <c r="G12" s="140"/>
      <c r="H12" s="53">
        <f>IF(H9="",0,IF($H$9&lt;0,0,IF($H$9&lt;=83333,$O$7,IF($H$9&gt;250000,$O$8,$H$10))))</f>
        <v>0</v>
      </c>
      <c r="I12" s="15" t="s">
        <v>3</v>
      </c>
      <c r="J12" s="16" t="s">
        <v>10</v>
      </c>
      <c r="K12" s="9"/>
      <c r="L12" s="9"/>
      <c r="M12" s="9"/>
      <c r="P12" s="10" t="s">
        <v>96</v>
      </c>
      <c r="Q12" s="10">
        <v>6</v>
      </c>
    </row>
    <row r="13" spans="1:17" ht="20.100000000000001" customHeight="1" x14ac:dyDescent="0.15">
      <c r="A13" s="141"/>
      <c r="B13" s="141"/>
      <c r="C13" s="141"/>
      <c r="D13" s="141"/>
      <c r="E13" s="141"/>
      <c r="F13" s="141" t="s">
        <v>11</v>
      </c>
      <c r="G13" s="141"/>
      <c r="H13" s="53">
        <f>IF(H9="",0,IF($H$9&lt;0,0,IF($H$9&lt;=75000,$O$9,IF($H$9&gt;250000,$O$10,$H$11))))</f>
        <v>0</v>
      </c>
      <c r="I13" s="15" t="s">
        <v>3</v>
      </c>
      <c r="J13" s="16" t="s">
        <v>12</v>
      </c>
      <c r="K13" s="9"/>
      <c r="L13" s="9"/>
      <c r="M13" s="9"/>
    </row>
    <row r="14" spans="1:17" ht="20.100000000000001" customHeight="1" x14ac:dyDescent="0.15">
      <c r="A14" s="5" t="s">
        <v>111</v>
      </c>
      <c r="B14" s="6"/>
      <c r="C14" s="6"/>
      <c r="D14" s="6"/>
      <c r="E14" s="6"/>
      <c r="F14" s="6"/>
      <c r="G14" s="6"/>
      <c r="H14" s="6"/>
      <c r="I14" s="7"/>
      <c r="J14" s="6"/>
      <c r="K14" s="6"/>
      <c r="L14" s="6"/>
      <c r="M14" s="6"/>
      <c r="P14" s="17"/>
      <c r="Q14" s="17"/>
    </row>
    <row r="15" spans="1:17" ht="25.15" customHeight="1" x14ac:dyDescent="0.15">
      <c r="A15" s="134" t="s">
        <v>2</v>
      </c>
      <c r="B15" s="134"/>
      <c r="C15" s="134"/>
      <c r="D15" s="134"/>
      <c r="E15" s="134"/>
      <c r="F15" s="134"/>
      <c r="G15" s="134"/>
      <c r="H15" s="70"/>
      <c r="I15" s="8" t="s">
        <v>3</v>
      </c>
      <c r="J15" s="9"/>
      <c r="K15" s="9"/>
      <c r="L15" s="9"/>
      <c r="M15" s="9"/>
      <c r="P15" s="17"/>
      <c r="Q15" s="17"/>
    </row>
    <row r="16" spans="1:17" ht="25.15" customHeight="1" x14ac:dyDescent="0.15">
      <c r="A16" s="133" t="s">
        <v>4</v>
      </c>
      <c r="B16" s="133"/>
      <c r="C16" s="133"/>
      <c r="D16" s="133"/>
      <c r="E16" s="133"/>
      <c r="F16" s="133"/>
      <c r="G16" s="133"/>
      <c r="H16" s="71"/>
      <c r="I16" s="1" t="s">
        <v>3</v>
      </c>
      <c r="L16" s="9"/>
      <c r="M16" s="9"/>
      <c r="P16" s="17"/>
      <c r="Q16" s="17"/>
    </row>
    <row r="17" spans="1:18" ht="20.100000000000001" customHeight="1" x14ac:dyDescent="0.15">
      <c r="A17" s="139" t="s">
        <v>5</v>
      </c>
      <c r="B17" s="139"/>
      <c r="C17" s="139"/>
      <c r="D17" s="139"/>
      <c r="E17" s="139"/>
      <c r="F17" s="139"/>
      <c r="G17" s="139"/>
      <c r="H17" s="132" t="str">
        <f>IF(H16="","",IF(H15&lt;H16,"上記金額を改めてご確認ください",ROUNDUP(H16/29,0)))</f>
        <v/>
      </c>
      <c r="I17" s="132"/>
      <c r="J17" s="132"/>
      <c r="K17" s="132"/>
      <c r="L17" s="11" t="s">
        <v>3</v>
      </c>
      <c r="M17" s="9"/>
      <c r="P17" s="17"/>
      <c r="Q17" s="17"/>
    </row>
    <row r="18" spans="1:18" ht="20.100000000000001" customHeight="1" x14ac:dyDescent="0.15">
      <c r="A18" s="139" t="s">
        <v>6</v>
      </c>
      <c r="B18" s="139"/>
      <c r="C18" s="139"/>
      <c r="D18" s="139"/>
      <c r="E18" s="139"/>
      <c r="F18" s="139"/>
      <c r="G18" s="139"/>
      <c r="H18" s="52" t="str">
        <f>IF(H16="","",ROUNDUP(H17*0.3,-3))</f>
        <v/>
      </c>
      <c r="I18" s="12" t="s">
        <v>119</v>
      </c>
      <c r="J18" s="12"/>
      <c r="K18" s="12"/>
      <c r="L18" s="11"/>
      <c r="M18" s="9"/>
      <c r="P18" s="17"/>
      <c r="Q18" s="17"/>
    </row>
    <row r="19" spans="1:18" ht="20.100000000000001" customHeight="1" x14ac:dyDescent="0.15">
      <c r="A19" s="139" t="s">
        <v>7</v>
      </c>
      <c r="B19" s="139"/>
      <c r="C19" s="139"/>
      <c r="D19" s="139"/>
      <c r="E19" s="139"/>
      <c r="F19" s="139"/>
      <c r="G19" s="139"/>
      <c r="H19" s="52" t="str">
        <f>IF(H16="","",ROUNDUP(H17*0.4,-3))</f>
        <v/>
      </c>
      <c r="I19" s="13" t="s">
        <v>3</v>
      </c>
      <c r="J19" s="9"/>
      <c r="K19" s="14" t="str">
        <f>IF(K16="","",ROUNDUP(K16/29*0.3,-3))</f>
        <v/>
      </c>
      <c r="L19" s="11"/>
      <c r="M19" s="9"/>
      <c r="P19" s="17"/>
      <c r="Q19" s="17"/>
    </row>
    <row r="20" spans="1:18" ht="20.100000000000001" customHeight="1" x14ac:dyDescent="0.15">
      <c r="A20" s="140" t="s">
        <v>8</v>
      </c>
      <c r="B20" s="140"/>
      <c r="C20" s="140"/>
      <c r="D20" s="140"/>
      <c r="E20" s="140"/>
      <c r="F20" s="140" t="s">
        <v>9</v>
      </c>
      <c r="G20" s="140"/>
      <c r="H20" s="53">
        <f>IF(H17="",0,IF($H$17&lt;0,0,IF($H$17&lt;=83333,$O$7,IF($H$17&gt;250000,$O$8,$H$18))))</f>
        <v>0</v>
      </c>
      <c r="I20" s="15" t="s">
        <v>3</v>
      </c>
      <c r="J20" s="16" t="s">
        <v>10</v>
      </c>
      <c r="K20" s="9"/>
      <c r="L20" s="9"/>
      <c r="M20" s="9"/>
      <c r="P20" s="17"/>
      <c r="Q20" s="17"/>
    </row>
    <row r="21" spans="1:18" ht="20.100000000000001" customHeight="1" x14ac:dyDescent="0.15">
      <c r="A21" s="141"/>
      <c r="B21" s="141"/>
      <c r="C21" s="141"/>
      <c r="D21" s="141"/>
      <c r="E21" s="141"/>
      <c r="F21" s="141" t="s">
        <v>11</v>
      </c>
      <c r="G21" s="141"/>
      <c r="H21" s="53">
        <f>IF(H17="",0,IF($H$17&lt;0,0,IF($H$17&lt;=75000,$O$9,IF($H$17&gt;250000,$O$10,$H$19))))</f>
        <v>0</v>
      </c>
      <c r="I21" s="15" t="s">
        <v>3</v>
      </c>
      <c r="J21" s="16" t="s">
        <v>12</v>
      </c>
      <c r="K21" s="9"/>
      <c r="L21" s="9"/>
      <c r="M21" s="9"/>
      <c r="P21" s="17"/>
      <c r="Q21" s="17"/>
    </row>
    <row r="22" spans="1:18" ht="20.100000000000001" customHeight="1" x14ac:dyDescent="0.15">
      <c r="A22" s="18" t="s">
        <v>112</v>
      </c>
      <c r="B22" s="19"/>
      <c r="C22" s="19"/>
      <c r="D22" s="19"/>
      <c r="E22" s="19"/>
      <c r="F22" s="19"/>
      <c r="G22" s="19"/>
      <c r="H22" s="19"/>
      <c r="I22" s="20"/>
      <c r="J22" s="19"/>
      <c r="K22" s="19"/>
      <c r="L22" s="19"/>
      <c r="M22" s="19"/>
      <c r="O22">
        <v>200000</v>
      </c>
      <c r="P22" s="17"/>
      <c r="Q22" s="17"/>
    </row>
    <row r="23" spans="1:18" ht="25.15" customHeight="1" x14ac:dyDescent="0.15">
      <c r="A23" s="134" t="s">
        <v>104</v>
      </c>
      <c r="B23" s="134"/>
      <c r="C23" s="134"/>
      <c r="D23" s="134"/>
      <c r="E23" s="134"/>
      <c r="F23" s="134"/>
      <c r="G23" s="134"/>
      <c r="H23" s="70"/>
      <c r="I23" s="15" t="s">
        <v>3</v>
      </c>
      <c r="J23" s="9"/>
      <c r="K23" s="9"/>
      <c r="L23" s="9"/>
      <c r="M23" s="9"/>
      <c r="P23" s="17"/>
      <c r="Q23" s="17"/>
    </row>
    <row r="24" spans="1:18" ht="25.15" customHeight="1" x14ac:dyDescent="0.15">
      <c r="A24" s="133" t="s">
        <v>103</v>
      </c>
      <c r="B24" s="133"/>
      <c r="C24" s="133"/>
      <c r="D24" s="133"/>
      <c r="E24" s="133"/>
      <c r="F24" s="133"/>
      <c r="G24" s="133"/>
      <c r="H24" s="71"/>
      <c r="I24" s="21" t="s">
        <v>3</v>
      </c>
      <c r="J24" s="9"/>
      <c r="K24" s="9"/>
      <c r="L24" s="9"/>
      <c r="M24" s="9"/>
    </row>
    <row r="25" spans="1:18" ht="20.100000000000001" customHeight="1" x14ac:dyDescent="0.15">
      <c r="A25" s="139" t="s">
        <v>105</v>
      </c>
      <c r="B25" s="139"/>
      <c r="C25" s="139"/>
      <c r="D25" s="139"/>
      <c r="E25" s="139"/>
      <c r="F25" s="139"/>
      <c r="G25" s="139"/>
      <c r="H25" s="132" t="str">
        <f>IF(H24="","",IF(H23&lt;H24,"上記金額を改めてご確認ください",H24/28))</f>
        <v/>
      </c>
      <c r="I25" s="132"/>
      <c r="J25" s="132"/>
      <c r="K25" s="132"/>
      <c r="L25" s="11" t="s">
        <v>3</v>
      </c>
      <c r="M25" s="9"/>
    </row>
    <row r="26" spans="1:18" ht="25.15" customHeight="1" x14ac:dyDescent="0.15">
      <c r="A26" s="133" t="s">
        <v>16</v>
      </c>
      <c r="B26" s="133"/>
      <c r="C26" s="133"/>
      <c r="D26" s="133"/>
      <c r="E26" s="133"/>
      <c r="F26" s="133"/>
      <c r="G26" s="133"/>
      <c r="H26" s="71"/>
      <c r="I26" s="21" t="s">
        <v>3</v>
      </c>
      <c r="J26" s="9"/>
      <c r="K26" s="9"/>
      <c r="L26" s="9"/>
      <c r="M26" s="9"/>
    </row>
    <row r="27" spans="1:18" ht="20.100000000000001" customHeight="1" x14ac:dyDescent="0.15">
      <c r="A27" s="139" t="s">
        <v>94</v>
      </c>
      <c r="B27" s="139"/>
      <c r="C27" s="139"/>
      <c r="D27" s="139"/>
      <c r="E27" s="139"/>
      <c r="F27" s="139"/>
      <c r="G27" s="139"/>
      <c r="H27" s="54" t="str">
        <f>IF(H26="","",H25-H26/28)</f>
        <v/>
      </c>
      <c r="I27" s="21" t="s">
        <v>3</v>
      </c>
      <c r="J27" s="9"/>
      <c r="K27" s="9"/>
      <c r="L27" s="9"/>
      <c r="M27" s="9"/>
    </row>
    <row r="28" spans="1:18" ht="20.100000000000001" customHeight="1" x14ac:dyDescent="0.15">
      <c r="A28" s="139" t="s">
        <v>93</v>
      </c>
      <c r="B28" s="139"/>
      <c r="C28" s="139"/>
      <c r="D28" s="139"/>
      <c r="E28" s="139"/>
      <c r="F28" s="139"/>
      <c r="G28" s="139"/>
      <c r="H28" s="55" t="str">
        <f>IF(H27="","",ROUNDUP(H27*0.4,-3))</f>
        <v/>
      </c>
      <c r="I28" s="21" t="s">
        <v>3</v>
      </c>
      <c r="J28" s="9"/>
      <c r="K28" s="9"/>
      <c r="L28" s="9"/>
      <c r="M28" s="9"/>
    </row>
    <row r="29" spans="1:18" ht="20.100000000000001" customHeight="1" x14ac:dyDescent="0.15">
      <c r="A29" s="134" t="s">
        <v>17</v>
      </c>
      <c r="B29" s="134"/>
      <c r="C29" s="134"/>
      <c r="D29" s="134"/>
      <c r="E29" s="134"/>
      <c r="F29" s="134"/>
      <c r="G29" s="134"/>
      <c r="H29" s="55" t="str">
        <f>IF(H25="","",ROUNDUP(H25*0.3/1000,0)*1000)</f>
        <v/>
      </c>
      <c r="I29" s="21" t="s">
        <v>3</v>
      </c>
      <c r="J29" s="9"/>
      <c r="K29" s="9"/>
      <c r="L29" s="9"/>
      <c r="M29" s="9"/>
    </row>
    <row r="30" spans="1:18" ht="38.1" customHeight="1" x14ac:dyDescent="0.15">
      <c r="A30" s="144" t="s">
        <v>18</v>
      </c>
      <c r="B30" s="145"/>
      <c r="C30" s="145"/>
      <c r="D30" s="145"/>
      <c r="E30" s="145"/>
      <c r="F30" s="145"/>
      <c r="G30" s="145"/>
      <c r="H30" s="53">
        <f>MIN(H28,H29,O22)</f>
        <v>200000</v>
      </c>
      <c r="I30" s="15" t="s">
        <v>3</v>
      </c>
      <c r="J30" s="16" t="s">
        <v>10</v>
      </c>
      <c r="K30" s="9"/>
      <c r="L30" s="9"/>
      <c r="M30" s="9"/>
      <c r="P30" s="17"/>
      <c r="Q30" s="17"/>
    </row>
    <row r="31" spans="1:18" ht="38.1" customHeight="1" x14ac:dyDescent="0.15">
      <c r="A31" s="144" t="s">
        <v>20</v>
      </c>
      <c r="B31" s="145"/>
      <c r="C31" s="145"/>
      <c r="D31" s="145"/>
      <c r="E31" s="145"/>
      <c r="F31" s="145"/>
      <c r="G31" s="145"/>
      <c r="H31" s="53">
        <f>MIN(H28,O22)</f>
        <v>200000</v>
      </c>
      <c r="I31" s="15" t="s">
        <v>3</v>
      </c>
      <c r="J31" s="16" t="s">
        <v>12</v>
      </c>
      <c r="K31" s="9"/>
      <c r="L31" s="9"/>
      <c r="M31" s="9"/>
      <c r="P31" s="17"/>
      <c r="Q31" s="17"/>
      <c r="R31" s="17"/>
    </row>
    <row r="32" spans="1:18" ht="20.100000000000001" customHeight="1" x14ac:dyDescent="0.15">
      <c r="A32" s="18" t="s">
        <v>113</v>
      </c>
      <c r="B32" s="19"/>
      <c r="C32" s="19"/>
      <c r="D32" s="19"/>
      <c r="E32" s="19"/>
      <c r="F32" s="19"/>
      <c r="G32" s="19"/>
      <c r="H32" s="19"/>
      <c r="I32" s="20"/>
      <c r="J32" s="19"/>
      <c r="K32" s="19"/>
      <c r="L32" s="19"/>
      <c r="M32" s="19"/>
      <c r="O32">
        <v>200000</v>
      </c>
      <c r="P32" s="17"/>
      <c r="Q32" s="17"/>
      <c r="R32" s="17"/>
    </row>
    <row r="33" spans="1:18" ht="25.15" customHeight="1" x14ac:dyDescent="0.15">
      <c r="A33" s="134" t="s">
        <v>2</v>
      </c>
      <c r="B33" s="134"/>
      <c r="C33" s="134"/>
      <c r="D33" s="134"/>
      <c r="E33" s="134"/>
      <c r="F33" s="134"/>
      <c r="G33" s="134"/>
      <c r="H33" s="70"/>
      <c r="I33" s="15" t="s">
        <v>3</v>
      </c>
      <c r="J33" s="9"/>
      <c r="K33" s="9"/>
      <c r="L33" s="9"/>
      <c r="M33" s="9"/>
      <c r="P33" s="17"/>
      <c r="Q33" s="17"/>
      <c r="R33" s="17"/>
    </row>
    <row r="34" spans="1:18" ht="25.15" customHeight="1" x14ac:dyDescent="0.15">
      <c r="A34" s="133" t="s">
        <v>4</v>
      </c>
      <c r="B34" s="133"/>
      <c r="C34" s="133"/>
      <c r="D34" s="133"/>
      <c r="E34" s="133"/>
      <c r="F34" s="133"/>
      <c r="G34" s="133"/>
      <c r="H34" s="71"/>
      <c r="I34" s="21" t="s">
        <v>3</v>
      </c>
      <c r="J34" s="9"/>
      <c r="K34" s="9"/>
      <c r="L34" s="9"/>
      <c r="M34" s="9"/>
      <c r="P34" s="17"/>
      <c r="Q34" s="17"/>
      <c r="R34" s="17"/>
    </row>
    <row r="35" spans="1:18" ht="20.100000000000001" customHeight="1" x14ac:dyDescent="0.15">
      <c r="A35" s="139" t="s">
        <v>15</v>
      </c>
      <c r="B35" s="139"/>
      <c r="C35" s="139"/>
      <c r="D35" s="139"/>
      <c r="E35" s="139"/>
      <c r="F35" s="139"/>
      <c r="G35" s="139"/>
      <c r="H35" s="132" t="str">
        <f>IF(H34="","",IF(H33&lt;H34,"上記金額を改めてご確認ください",H34/29))</f>
        <v/>
      </c>
      <c r="I35" s="132"/>
      <c r="J35" s="132"/>
      <c r="K35" s="132"/>
      <c r="L35" s="11" t="s">
        <v>3</v>
      </c>
      <c r="M35" s="9"/>
      <c r="P35" s="17"/>
      <c r="Q35" s="17"/>
      <c r="R35" s="17"/>
    </row>
    <row r="36" spans="1:18" ht="25.15" customHeight="1" x14ac:dyDescent="0.15">
      <c r="A36" s="133" t="s">
        <v>16</v>
      </c>
      <c r="B36" s="133"/>
      <c r="C36" s="133"/>
      <c r="D36" s="133"/>
      <c r="E36" s="133"/>
      <c r="F36" s="133"/>
      <c r="G36" s="133"/>
      <c r="H36" s="71"/>
      <c r="I36" s="21" t="s">
        <v>3</v>
      </c>
      <c r="J36" s="9"/>
      <c r="K36" s="9"/>
      <c r="L36" s="9"/>
      <c r="M36" s="9"/>
      <c r="P36" s="17"/>
      <c r="Q36" s="17"/>
      <c r="R36" s="17"/>
    </row>
    <row r="37" spans="1:18" ht="20.100000000000001" customHeight="1" x14ac:dyDescent="0.15">
      <c r="A37" s="139" t="s">
        <v>92</v>
      </c>
      <c r="B37" s="139"/>
      <c r="C37" s="139"/>
      <c r="D37" s="139"/>
      <c r="E37" s="139"/>
      <c r="F37" s="139"/>
      <c r="G37" s="139"/>
      <c r="H37" s="54" t="str">
        <f>IF(H36="","",H35-H36/28)</f>
        <v/>
      </c>
      <c r="I37" s="21" t="s">
        <v>3</v>
      </c>
      <c r="J37" s="9"/>
      <c r="K37" s="9"/>
      <c r="L37" s="9"/>
      <c r="M37" s="9"/>
      <c r="P37" s="17"/>
      <c r="Q37" s="17"/>
      <c r="R37" s="17"/>
    </row>
    <row r="38" spans="1:18" ht="20.100000000000001" customHeight="1" x14ac:dyDescent="0.15">
      <c r="A38" s="139" t="s">
        <v>93</v>
      </c>
      <c r="B38" s="139"/>
      <c r="C38" s="139"/>
      <c r="D38" s="139"/>
      <c r="E38" s="139"/>
      <c r="F38" s="139"/>
      <c r="G38" s="139"/>
      <c r="H38" s="55" t="str">
        <f>IF(H37="","",ROUNDUP(H37*0.4,-3))</f>
        <v/>
      </c>
      <c r="I38" s="21" t="s">
        <v>3</v>
      </c>
      <c r="J38" s="9"/>
      <c r="K38" s="9"/>
      <c r="L38" s="9"/>
      <c r="M38" s="9"/>
      <c r="R38" s="17"/>
    </row>
    <row r="39" spans="1:18" ht="20.100000000000001" customHeight="1" x14ac:dyDescent="0.15">
      <c r="A39" s="134" t="s">
        <v>17</v>
      </c>
      <c r="B39" s="134"/>
      <c r="C39" s="134"/>
      <c r="D39" s="134"/>
      <c r="E39" s="134"/>
      <c r="F39" s="134"/>
      <c r="G39" s="134"/>
      <c r="H39" s="55" t="str">
        <f>IF(H35="","",ROUNDUP(H35*0.3/1000,0)*1000)</f>
        <v/>
      </c>
      <c r="I39" s="21" t="s">
        <v>3</v>
      </c>
      <c r="J39" s="9"/>
      <c r="K39" s="9"/>
      <c r="L39" s="9"/>
      <c r="M39" s="9"/>
    </row>
    <row r="40" spans="1:18" ht="38.1" customHeight="1" x14ac:dyDescent="0.15">
      <c r="A40" s="144" t="s">
        <v>18</v>
      </c>
      <c r="B40" s="145"/>
      <c r="C40" s="145"/>
      <c r="D40" s="145"/>
      <c r="E40" s="145"/>
      <c r="F40" s="145"/>
      <c r="G40" s="145"/>
      <c r="H40" s="53">
        <f>MIN(H38,H39,O32)</f>
        <v>200000</v>
      </c>
      <c r="I40" s="15" t="s">
        <v>3</v>
      </c>
      <c r="J40" s="16" t="s">
        <v>19</v>
      </c>
      <c r="K40" s="9"/>
      <c r="L40" s="9"/>
      <c r="M40" s="9"/>
    </row>
    <row r="41" spans="1:18" ht="38.1" customHeight="1" x14ac:dyDescent="0.15">
      <c r="A41" s="144" t="s">
        <v>20</v>
      </c>
      <c r="B41" s="145"/>
      <c r="C41" s="145"/>
      <c r="D41" s="145"/>
      <c r="E41" s="145"/>
      <c r="F41" s="145"/>
      <c r="G41" s="145"/>
      <c r="H41" s="53">
        <f>MIN(H38,O32)</f>
        <v>200000</v>
      </c>
      <c r="I41" s="15" t="s">
        <v>3</v>
      </c>
      <c r="J41" s="16" t="s">
        <v>12</v>
      </c>
      <c r="K41" s="9"/>
      <c r="L41" s="9"/>
      <c r="M41" s="9"/>
    </row>
    <row r="42" spans="1:18" ht="20.100000000000001" customHeight="1" x14ac:dyDescent="0.15">
      <c r="A42" s="18" t="s">
        <v>21</v>
      </c>
      <c r="B42" s="19"/>
      <c r="C42" s="19"/>
      <c r="D42" s="19"/>
      <c r="E42" s="19"/>
      <c r="F42" s="19"/>
      <c r="G42" s="19"/>
      <c r="H42" s="19"/>
      <c r="I42" s="20"/>
      <c r="J42" s="19"/>
      <c r="K42" s="19"/>
      <c r="L42" s="19"/>
      <c r="M42" s="19"/>
    </row>
    <row r="43" spans="1:18" ht="25.15" customHeight="1" x14ac:dyDescent="0.15">
      <c r="A43" s="134" t="s">
        <v>99</v>
      </c>
      <c r="B43" s="134"/>
      <c r="C43" s="134"/>
      <c r="D43" s="134"/>
      <c r="E43" s="134"/>
      <c r="F43" s="134"/>
      <c r="G43" s="134"/>
      <c r="H43" s="70"/>
      <c r="I43" s="15" t="s">
        <v>3</v>
      </c>
      <c r="J43" s="9"/>
      <c r="K43" s="9"/>
      <c r="L43" s="9"/>
      <c r="M43" s="9"/>
    </row>
    <row r="44" spans="1:18" ht="25.15" customHeight="1" x14ac:dyDescent="0.15">
      <c r="A44" s="133" t="s">
        <v>100</v>
      </c>
      <c r="B44" s="133"/>
      <c r="C44" s="133"/>
      <c r="D44" s="133"/>
      <c r="E44" s="133"/>
      <c r="F44" s="133"/>
      <c r="G44" s="133"/>
      <c r="H44" s="72"/>
      <c r="I44" s="21"/>
      <c r="J44" s="9"/>
      <c r="K44" s="9"/>
      <c r="L44" s="9"/>
      <c r="M44" s="9"/>
    </row>
    <row r="45" spans="1:18" ht="20.100000000000001" customHeight="1" x14ac:dyDescent="0.15">
      <c r="A45" s="139" t="s">
        <v>22</v>
      </c>
      <c r="B45" s="139"/>
      <c r="C45" s="139"/>
      <c r="D45" s="139"/>
      <c r="E45" s="139"/>
      <c r="F45" s="139"/>
      <c r="G45" s="139"/>
      <c r="H45" s="54" t="str">
        <f>IF(H44="","",DATEDIF(H44,K45+1,"d"))</f>
        <v/>
      </c>
      <c r="I45" s="15" t="s">
        <v>23</v>
      </c>
      <c r="J45" s="9"/>
      <c r="K45" s="22">
        <v>44612</v>
      </c>
      <c r="L45" s="9"/>
      <c r="M45" s="9"/>
    </row>
    <row r="46" spans="1:18" ht="20.100000000000001" customHeight="1" x14ac:dyDescent="0.15">
      <c r="A46" s="139" t="s">
        <v>24</v>
      </c>
      <c r="B46" s="139"/>
      <c r="C46" s="139"/>
      <c r="D46" s="139"/>
      <c r="E46" s="139"/>
      <c r="F46" s="139"/>
      <c r="G46" s="139"/>
      <c r="H46" s="56" t="str">
        <f>IF(H45="","",IF(H45&gt;384,"×",ROUNDUP(H43/H45,0)))</f>
        <v/>
      </c>
      <c r="I46" s="15" t="s">
        <v>3</v>
      </c>
      <c r="J46" s="9"/>
      <c r="K46" s="9"/>
      <c r="L46" s="9"/>
      <c r="M46" s="9"/>
    </row>
    <row r="47" spans="1:18" ht="20.100000000000001" customHeight="1" x14ac:dyDescent="0.15">
      <c r="A47" s="139" t="s">
        <v>13</v>
      </c>
      <c r="B47" s="139"/>
      <c r="C47" s="139"/>
      <c r="D47" s="139"/>
      <c r="E47" s="139"/>
      <c r="F47" s="139"/>
      <c r="G47" s="139"/>
      <c r="H47" s="52" t="str">
        <f>IF(H46="","",ROUNDUP(H46*0.3,-3))</f>
        <v/>
      </c>
      <c r="I47" s="13" t="s">
        <v>3</v>
      </c>
      <c r="J47" s="9"/>
      <c r="K47" s="9"/>
      <c r="L47" s="11"/>
      <c r="M47" s="9"/>
    </row>
    <row r="48" spans="1:18" ht="20.100000000000001" customHeight="1" x14ac:dyDescent="0.15">
      <c r="A48" s="139" t="s">
        <v>14</v>
      </c>
      <c r="B48" s="139"/>
      <c r="C48" s="139"/>
      <c r="D48" s="139"/>
      <c r="E48" s="139"/>
      <c r="F48" s="139"/>
      <c r="G48" s="139"/>
      <c r="H48" s="52" t="str">
        <f>IF(H46="","",ROUNDUP(H46*0.4,-3))</f>
        <v/>
      </c>
      <c r="I48" s="13" t="s">
        <v>3</v>
      </c>
      <c r="J48" s="9"/>
      <c r="K48" s="9"/>
      <c r="L48" s="11"/>
      <c r="M48" s="9"/>
    </row>
    <row r="49" spans="1:13" ht="20.100000000000001" customHeight="1" x14ac:dyDescent="0.15">
      <c r="A49" s="140" t="s">
        <v>8</v>
      </c>
      <c r="B49" s="140"/>
      <c r="C49" s="140"/>
      <c r="D49" s="140"/>
      <c r="E49" s="140"/>
      <c r="F49" s="140" t="s">
        <v>9</v>
      </c>
      <c r="G49" s="140"/>
      <c r="H49" s="57">
        <f>IF(H46="",0,IF($H$46&lt;0,0,IF($H$46&lt;=83333,$O$7,IF($H$46&gt;250000,$O$8,$H$47))))</f>
        <v>0</v>
      </c>
      <c r="I49" s="15" t="s">
        <v>3</v>
      </c>
      <c r="J49" s="16" t="s">
        <v>19</v>
      </c>
      <c r="K49" s="9"/>
      <c r="L49" s="9"/>
      <c r="M49" s="9"/>
    </row>
    <row r="50" spans="1:13" ht="20.100000000000001" customHeight="1" x14ac:dyDescent="0.15">
      <c r="A50" s="146"/>
      <c r="B50" s="146"/>
      <c r="C50" s="146"/>
      <c r="D50" s="146"/>
      <c r="E50" s="146"/>
      <c r="F50" s="141" t="s">
        <v>11</v>
      </c>
      <c r="G50" s="141"/>
      <c r="H50" s="58">
        <f>IF(H46="",0,IF($H$46&lt;0,0,IF($H$46&lt;=75000,$O$9,IF($H$46&gt;250000,$O$10,$H$48))))</f>
        <v>0</v>
      </c>
      <c r="I50" s="15" t="s">
        <v>3</v>
      </c>
      <c r="J50" s="16" t="s">
        <v>19</v>
      </c>
      <c r="K50" s="9"/>
      <c r="L50" s="9"/>
      <c r="M50" s="9"/>
    </row>
    <row r="51" spans="1:13" ht="38.25" customHeight="1" x14ac:dyDescent="0.15">
      <c r="A51" s="142" t="s">
        <v>25</v>
      </c>
      <c r="B51" s="143"/>
      <c r="C51" s="143"/>
      <c r="D51" s="143"/>
      <c r="E51" s="143"/>
      <c r="F51" s="143"/>
      <c r="G51" s="143"/>
      <c r="H51" s="143"/>
      <c r="I51" s="143"/>
      <c r="J51" s="143"/>
      <c r="K51" s="143"/>
      <c r="L51" s="143"/>
      <c r="M51" s="143"/>
    </row>
    <row r="52" spans="1:13" ht="25.15" customHeight="1" x14ac:dyDescent="0.15">
      <c r="A52" s="134" t="s">
        <v>101</v>
      </c>
      <c r="B52" s="134"/>
      <c r="C52" s="134"/>
      <c r="D52" s="134"/>
      <c r="E52" s="134"/>
      <c r="F52" s="134"/>
      <c r="G52" s="134"/>
      <c r="H52" s="70"/>
      <c r="I52" s="21" t="s">
        <v>3</v>
      </c>
      <c r="J52" s="9"/>
      <c r="K52" s="9"/>
      <c r="L52" s="9"/>
      <c r="M52" s="9"/>
    </row>
    <row r="53" spans="1:13" ht="25.15" customHeight="1" x14ac:dyDescent="0.15">
      <c r="A53" s="133" t="s">
        <v>100</v>
      </c>
      <c r="B53" s="133"/>
      <c r="C53" s="133"/>
      <c r="D53" s="133"/>
      <c r="E53" s="133"/>
      <c r="F53" s="133"/>
      <c r="G53" s="133"/>
      <c r="H53" s="73"/>
      <c r="I53" s="21"/>
      <c r="J53" s="9"/>
      <c r="K53" s="9"/>
      <c r="L53" s="9"/>
      <c r="M53" s="9"/>
    </row>
    <row r="54" spans="1:13" ht="20.100000000000001" customHeight="1" x14ac:dyDescent="0.15">
      <c r="A54" s="139" t="s">
        <v>22</v>
      </c>
      <c r="B54" s="139"/>
      <c r="C54" s="139"/>
      <c r="D54" s="139"/>
      <c r="E54" s="139"/>
      <c r="F54" s="139"/>
      <c r="G54" s="139"/>
      <c r="H54" s="54" t="str">
        <f>IF(H53="","",DATEDIF(H53,K54+1,"d"))</f>
        <v/>
      </c>
      <c r="I54" s="21" t="s">
        <v>23</v>
      </c>
      <c r="J54" s="9"/>
      <c r="K54" s="22">
        <v>44612</v>
      </c>
      <c r="L54" s="9"/>
      <c r="M54" s="9"/>
    </row>
    <row r="55" spans="1:13" ht="20.100000000000001" customHeight="1" x14ac:dyDescent="0.15">
      <c r="A55" s="139" t="s">
        <v>24</v>
      </c>
      <c r="B55" s="139"/>
      <c r="C55" s="139"/>
      <c r="D55" s="139"/>
      <c r="E55" s="139"/>
      <c r="F55" s="139"/>
      <c r="G55" s="139"/>
      <c r="H55" s="54" t="str">
        <f>IF(H54="","",IF(H54&gt;384,"×",H52/H54))</f>
        <v/>
      </c>
      <c r="I55" s="21" t="s">
        <v>3</v>
      </c>
      <c r="J55" s="9"/>
      <c r="K55" s="9"/>
      <c r="L55" s="9"/>
      <c r="M55" s="9"/>
    </row>
    <row r="56" spans="1:13" ht="25.15" customHeight="1" x14ac:dyDescent="0.15">
      <c r="A56" s="133" t="s">
        <v>16</v>
      </c>
      <c r="B56" s="133"/>
      <c r="C56" s="133"/>
      <c r="D56" s="133"/>
      <c r="E56" s="133"/>
      <c r="F56" s="133"/>
      <c r="G56" s="133"/>
      <c r="H56" s="71"/>
      <c r="I56" s="21" t="s">
        <v>3</v>
      </c>
      <c r="J56" s="9"/>
      <c r="K56" s="9"/>
      <c r="L56" s="9"/>
      <c r="M56" s="9"/>
    </row>
    <row r="57" spans="1:13" ht="20.100000000000001" customHeight="1" x14ac:dyDescent="0.15">
      <c r="A57" s="139" t="s">
        <v>92</v>
      </c>
      <c r="B57" s="139"/>
      <c r="C57" s="139"/>
      <c r="D57" s="139"/>
      <c r="E57" s="139"/>
      <c r="F57" s="139"/>
      <c r="G57" s="139"/>
      <c r="H57" s="54" t="str">
        <f>IF(H56="","",H55-H56/28)</f>
        <v/>
      </c>
      <c r="I57" s="21" t="s">
        <v>3</v>
      </c>
      <c r="J57" s="9"/>
      <c r="K57" s="9"/>
      <c r="L57" s="9"/>
      <c r="M57" s="9"/>
    </row>
    <row r="58" spans="1:13" ht="20.100000000000001" customHeight="1" x14ac:dyDescent="0.15">
      <c r="A58" s="139" t="s">
        <v>93</v>
      </c>
      <c r="B58" s="139"/>
      <c r="C58" s="139"/>
      <c r="D58" s="139"/>
      <c r="E58" s="139"/>
      <c r="F58" s="139"/>
      <c r="G58" s="139"/>
      <c r="H58" s="52" t="str">
        <f>IF(H57="","",ROUNDUP(H57*0.4,-3))</f>
        <v/>
      </c>
      <c r="I58" s="21" t="s">
        <v>3</v>
      </c>
      <c r="J58" s="9"/>
      <c r="K58" s="9"/>
      <c r="L58" s="9"/>
      <c r="M58" s="9"/>
    </row>
    <row r="59" spans="1:13" ht="20.100000000000001" customHeight="1" x14ac:dyDescent="0.15">
      <c r="A59" s="139" t="s">
        <v>26</v>
      </c>
      <c r="B59" s="139"/>
      <c r="C59" s="139"/>
      <c r="D59" s="139"/>
      <c r="E59" s="139"/>
      <c r="F59" s="139"/>
      <c r="G59" s="139"/>
      <c r="H59" s="52" t="str">
        <f>IF(H55="","",ROUNDUP(H55*0.3/1000,0)*1000)</f>
        <v/>
      </c>
      <c r="I59" s="21" t="s">
        <v>3</v>
      </c>
      <c r="J59" s="9"/>
      <c r="K59" s="9"/>
      <c r="L59" s="9"/>
      <c r="M59" s="9"/>
    </row>
    <row r="60" spans="1:13" ht="38.1" customHeight="1" x14ac:dyDescent="0.15">
      <c r="A60" s="144" t="s">
        <v>18</v>
      </c>
      <c r="B60" s="145"/>
      <c r="C60" s="145"/>
      <c r="D60" s="145"/>
      <c r="E60" s="145"/>
      <c r="F60" s="145"/>
      <c r="G60" s="145"/>
      <c r="H60" s="58">
        <f>MIN(H58,H59,O22)</f>
        <v>200000</v>
      </c>
      <c r="I60" s="21" t="s">
        <v>3</v>
      </c>
      <c r="J60" s="16" t="s">
        <v>19</v>
      </c>
      <c r="K60" s="9"/>
      <c r="L60" s="9"/>
      <c r="M60" s="9"/>
    </row>
    <row r="61" spans="1:13" ht="38.1" customHeight="1" x14ac:dyDescent="0.15">
      <c r="A61" s="144" t="s">
        <v>27</v>
      </c>
      <c r="B61" s="145"/>
      <c r="C61" s="145"/>
      <c r="D61" s="145"/>
      <c r="E61" s="145"/>
      <c r="F61" s="145"/>
      <c r="G61" s="145"/>
      <c r="H61" s="58">
        <f>MIN(H58,O22)</f>
        <v>200000</v>
      </c>
      <c r="I61" s="21" t="s">
        <v>3</v>
      </c>
      <c r="J61" s="16" t="s">
        <v>12</v>
      </c>
      <c r="K61" s="9"/>
      <c r="L61" s="9"/>
      <c r="M61" s="9"/>
    </row>
  </sheetData>
  <sheetProtection password="E1BA" sheet="1" objects="1" scenarios="1"/>
  <mergeCells count="61">
    <mergeCell ref="A58:G58"/>
    <mergeCell ref="A59:G59"/>
    <mergeCell ref="A60:G60"/>
    <mergeCell ref="A61:G61"/>
    <mergeCell ref="A52:G52"/>
    <mergeCell ref="A53:G53"/>
    <mergeCell ref="A54:G54"/>
    <mergeCell ref="A55:G55"/>
    <mergeCell ref="A56:G56"/>
    <mergeCell ref="A57:G57"/>
    <mergeCell ref="A51:M51"/>
    <mergeCell ref="A30:G30"/>
    <mergeCell ref="A31:G31"/>
    <mergeCell ref="A43:G43"/>
    <mergeCell ref="A44:G44"/>
    <mergeCell ref="A45:G45"/>
    <mergeCell ref="A46:G46"/>
    <mergeCell ref="A47:G47"/>
    <mergeCell ref="A48:G48"/>
    <mergeCell ref="A49:E50"/>
    <mergeCell ref="F49:G49"/>
    <mergeCell ref="F50:G50"/>
    <mergeCell ref="A38:G38"/>
    <mergeCell ref="A39:G39"/>
    <mergeCell ref="A40:G40"/>
    <mergeCell ref="A41:G41"/>
    <mergeCell ref="H25:K25"/>
    <mergeCell ref="A26:G26"/>
    <mergeCell ref="A27:G27"/>
    <mergeCell ref="A28:G28"/>
    <mergeCell ref="A24:G24"/>
    <mergeCell ref="A25:G25"/>
    <mergeCell ref="A10:G10"/>
    <mergeCell ref="A37:G37"/>
    <mergeCell ref="A8:G8"/>
    <mergeCell ref="A9:G9"/>
    <mergeCell ref="A33:G33"/>
    <mergeCell ref="A34:G34"/>
    <mergeCell ref="A35:G35"/>
    <mergeCell ref="A29:G29"/>
    <mergeCell ref="A11:G11"/>
    <mergeCell ref="A12:E13"/>
    <mergeCell ref="F12:G12"/>
    <mergeCell ref="F13:G13"/>
    <mergeCell ref="A23:G23"/>
    <mergeCell ref="A1:M1"/>
    <mergeCell ref="H35:K35"/>
    <mergeCell ref="A36:G36"/>
    <mergeCell ref="A7:G7"/>
    <mergeCell ref="B3:F3"/>
    <mergeCell ref="B4:M4"/>
    <mergeCell ref="A15:G15"/>
    <mergeCell ref="A16:G16"/>
    <mergeCell ref="A17:G17"/>
    <mergeCell ref="H17:K17"/>
    <mergeCell ref="A18:G18"/>
    <mergeCell ref="A19:G19"/>
    <mergeCell ref="A20:E21"/>
    <mergeCell ref="F20:G20"/>
    <mergeCell ref="F21:G21"/>
    <mergeCell ref="H9:K9"/>
  </mergeCells>
  <phoneticPr fontId="3"/>
  <conditionalFormatting sqref="H15:H16">
    <cfRule type="expression" dxfId="5" priority="6" stopIfTrue="1">
      <formula>IF($N$4=2,TRUE,FALSE)</formula>
    </cfRule>
  </conditionalFormatting>
  <conditionalFormatting sqref="H7:H8">
    <cfRule type="expression" dxfId="4" priority="5" stopIfTrue="1">
      <formula>IF($N$4=1,TRUE,FALSE)</formula>
    </cfRule>
  </conditionalFormatting>
  <conditionalFormatting sqref="H33:H34 H36">
    <cfRule type="expression" dxfId="3" priority="4" stopIfTrue="1">
      <formula>IF($N$4=4,TRUE,FALSE)</formula>
    </cfRule>
  </conditionalFormatting>
  <conditionalFormatting sqref="H23:H24 H26">
    <cfRule type="expression" dxfId="2" priority="3" stopIfTrue="1">
      <formula>IF($N$4=3,TRUE,FALSE)</formula>
    </cfRule>
  </conditionalFormatting>
  <conditionalFormatting sqref="H43:H44">
    <cfRule type="expression" dxfId="1" priority="2" stopIfTrue="1">
      <formula>IF($N$4=5,TRUE,FALSE)</formula>
    </cfRule>
  </conditionalFormatting>
  <conditionalFormatting sqref="H52:H53 H56">
    <cfRule type="expression" dxfId="0" priority="1" stopIfTrue="1">
      <formula>IF($N$4=6,TRUE,FALSE)</formula>
    </cfRule>
  </conditionalFormatting>
  <dataValidations count="15">
    <dataValidation type="custom" allowBlank="1" showInputMessage="1" showErrorMessage="1" errorTitle="エラー！" error="異なる申請方式を選択しているため入力不可です！" sqref="H36" xr:uid="{00000000-0002-0000-0200-000000000000}">
      <formula1>IF(N4=4,ISNUMBER(H36),FALSE)</formula1>
    </dataValidation>
    <dataValidation type="custom" allowBlank="1" showInputMessage="1" showErrorMessage="1" errorTitle="エラー！" error="異なる申請方式を選択しているため入力不可です！" sqref="H34" xr:uid="{00000000-0002-0000-0200-000001000000}">
      <formula1>IF(N4=4,ISNUMBER(H34),FALSE)</formula1>
    </dataValidation>
    <dataValidation type="custom" allowBlank="1" showInputMessage="1" showErrorMessage="1" errorTitle="エラー！" error="異なる申請方式を選択しているため入力不可です！" sqref="H33" xr:uid="{00000000-0002-0000-0200-000002000000}">
      <formula1>IF(N4=4,ISNUMBER(H33),FALSE)</formula1>
    </dataValidation>
    <dataValidation type="custom" allowBlank="1" showInputMessage="1" showErrorMessage="1" errorTitle="エラー！" error="異なる申請方式を選択しているため入力不可です！" sqref="H16" xr:uid="{00000000-0002-0000-0200-000003000000}">
      <formula1>IF(N4=2,ISNUMBER(H16),FALSE)</formula1>
    </dataValidation>
    <dataValidation type="custom" allowBlank="1" showInputMessage="1" showErrorMessage="1" errorTitle="エラー！" error="異なる申請方式を選択しているため入力不可です！" sqref="H15" xr:uid="{00000000-0002-0000-0200-000004000000}">
      <formula1>IF(N4=2,ISNUMBER(H15),FALSE)</formula1>
    </dataValidation>
    <dataValidation type="custom" allowBlank="1" showInputMessage="1" showErrorMessage="1" errorTitle="エラー！" error="異なる申請方式を選択しているため入力不可です！" sqref="H7" xr:uid="{00000000-0002-0000-0200-000005000000}">
      <formula1>IF(N4=1,ISNUMBER(H7),FALSE)</formula1>
    </dataValidation>
    <dataValidation type="custom" allowBlank="1" showInputMessage="1" showErrorMessage="1" errorTitle="エラー！" error="異なる申請方式を選択しているため入力不可です！" sqref="H8" xr:uid="{00000000-0002-0000-0200-000006000000}">
      <formula1>IF(N4=1,ISNUMBER(H8),FALSE)</formula1>
    </dataValidation>
    <dataValidation type="custom" allowBlank="1" showInputMessage="1" showErrorMessage="1" errorTitle="エラー！" error="異なる申請方式を選択しているため入力不可です！" sqref="H23" xr:uid="{00000000-0002-0000-0200-000007000000}">
      <formula1>IF(N4=3,ISNUMBER(H23),FALSE)</formula1>
    </dataValidation>
    <dataValidation type="custom" allowBlank="1" showInputMessage="1" showErrorMessage="1" errorTitle="エラー！" error="異なる申請方式を選択しているため入力不可です！" sqref="H24" xr:uid="{00000000-0002-0000-0200-000008000000}">
      <formula1>IF(N4=3,ISNUMBER(H24),FALSE)</formula1>
    </dataValidation>
    <dataValidation type="custom" allowBlank="1" showInputMessage="1" showErrorMessage="1" errorTitle="エラー！" error="異なる申請方式を選択しているため入力不可です！" sqref="H26" xr:uid="{00000000-0002-0000-0200-000009000000}">
      <formula1>IF(N4=3,ISNUMBER(H26),FALSE)</formula1>
    </dataValidation>
    <dataValidation type="custom" allowBlank="1" showInputMessage="1" showErrorMessage="1" errorTitle="エラー！" error="異なる申請方式を選択しているため入力不可です！" sqref="H43" xr:uid="{00000000-0002-0000-0200-00000A000000}">
      <formula1>IF(N4=5,ISNUMBER(H43),FALSE)</formula1>
    </dataValidation>
    <dataValidation type="custom" allowBlank="1" showInputMessage="1" showErrorMessage="1" errorTitle="エラー！" error="異なる申請方式を選択しているため入力不可です！" sqref="H44" xr:uid="{00000000-0002-0000-0200-00000B000000}">
      <formula1>IF(N4=5,ISNUMBER(H44),FALSE)</formula1>
    </dataValidation>
    <dataValidation type="custom" allowBlank="1" showInputMessage="1" showErrorMessage="1" errorTitle="エラー！" error="異なる申請方式を選択しているため入力不可です！" sqref="H52" xr:uid="{00000000-0002-0000-0200-00000C000000}">
      <formula1>IF(N4=6,ISNUMBER(H52),FALSE)</formula1>
    </dataValidation>
    <dataValidation type="custom" allowBlank="1" showInputMessage="1" showErrorMessage="1" errorTitle="エラー！" error="異なる申請方式を選択しているため入力不可です！" sqref="H53" xr:uid="{00000000-0002-0000-0200-00000D000000}">
      <formula1>IF(N4=6,ISNUMBER(H53),FALSE)</formula1>
    </dataValidation>
    <dataValidation type="custom" allowBlank="1" showInputMessage="1" showErrorMessage="1" errorTitle="エラー！" error="異なる申請方式を選択しているため入力不可です！" sqref="H56" xr:uid="{00000000-0002-0000-0200-00000E000000}">
      <formula1>IF(N4=6,ISNUMBER(H56),FALSE)</formula1>
    </dataValidation>
  </dataValidation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入力前に必ずお読みください</vt:lpstr>
      <vt:lpstr>営カレ</vt:lpstr>
      <vt:lpstr>売上状況</vt:lpstr>
      <vt:lpstr>営カレ!Print_Area</vt:lpstr>
      <vt:lpstr>売上状況!Print_Area</vt:lpstr>
      <vt:lpstr>アH31R3A</vt:lpstr>
      <vt:lpstr>アH31R3B</vt:lpstr>
      <vt:lpstr>アR2A</vt:lpstr>
      <vt:lpstr>アR2B</vt:lpstr>
      <vt:lpstr>イH31R3A</vt:lpstr>
      <vt:lpstr>イH31R3B</vt:lpstr>
      <vt:lpstr>イR2A</vt:lpstr>
      <vt:lpstr>イR2B</vt:lpstr>
      <vt:lpstr>ウA</vt:lpstr>
      <vt:lpstr>ウB</vt:lpstr>
      <vt:lpstr>エA</vt:lpstr>
      <vt:lpstr>エB</vt:lpstr>
      <vt:lpstr>営カレ!認定店</vt:lpstr>
      <vt:lpstr>営カレ!非認定店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拓</dc:creator>
  <cp:lastModifiedBy>iizaka1</cp:lastModifiedBy>
  <cp:lastPrinted>2022-03-07T05:23:06Z</cp:lastPrinted>
  <dcterms:created xsi:type="dcterms:W3CDTF">2022-03-07T08:16:04Z</dcterms:created>
  <dcterms:modified xsi:type="dcterms:W3CDTF">2022-03-24T05:20:17Z</dcterms:modified>
</cp:coreProperties>
</file>